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buhal\Desktop\"/>
    </mc:Choice>
  </mc:AlternateContent>
  <xr:revisionPtr revIDLastSave="0" documentId="13_ncr:1_{12441B36-7C50-430F-8348-BE45EFE0A29A}" xr6:coauthVersionLast="47" xr6:coauthVersionMax="47" xr10:uidLastSave="{00000000-0000-0000-0000-000000000000}"/>
  <bookViews>
    <workbookView xWindow="-120" yWindow="-120" windowWidth="29040" windowHeight="15840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81029"/>
</workbook>
</file>

<file path=xl/calcChain.xml><?xml version="1.0" encoding="utf-8"?>
<calcChain xmlns="http://schemas.openxmlformats.org/spreadsheetml/2006/main">
  <c r="I37" i="20" l="1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R52" i="21" l="1"/>
  <c r="R54" i="21" s="1"/>
  <c r="Q52" i="21"/>
  <c r="Q54" i="21" s="1"/>
  <c r="P52" i="21"/>
  <c r="P54" i="21" s="1"/>
  <c r="O52" i="21"/>
  <c r="O54" i="21" s="1"/>
  <c r="N52" i="21"/>
  <c r="N54" i="21" s="1"/>
  <c r="M52" i="21"/>
  <c r="M54" i="21" s="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Q66" i="21" s="1"/>
  <c r="R64" i="21"/>
  <c r="R66" i="21" s="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7" i="2" l="1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Simonas Lekys</author>
    <author>user</author>
    <author>k.lizdenis</author>
    <author>Simonas</author>
    <author>Lina Valatkaitė</author>
  </authors>
  <commentList>
    <comment ref="C12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 xr:uid="{8610A8BD-A6D0-406B-809C-E732B4C12602}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9D3263DF-EDA6-4B4B-9387-D757D2846CED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 xr:uid="{23BC620B-A410-4DC2-8251-4E7A3E7B6616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 xr:uid="{9B0A7F5F-3890-4F80-87F1-D9C0E816C5A7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 xr:uid="{DE996C50-DD87-46E3-A66B-1973FB733751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2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G12" authorId="0" shapeId="0" xr:uid="{D06ACFF2-FC53-4616-87FE-2B6D2AEFEBAD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 xr:uid="{4F86EF6A-CF9E-42E3-8523-6E876A71BECE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 xr:uid="{B5E91D54-D3C8-431C-A144-D6852A6F0045}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 xr:uid="{BAA475E3-6A55-4232-AB6D-0B274D184518}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 xr:uid="{36172240-8794-4A20-ACA9-AB8E3789B350}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 xr:uid="{723802E2-F5EC-45A2-99FB-B02194B69ECC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 xr:uid="{4096121F-554E-457D-9BF4-2F8239C13BFB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<sst xmlns="http://schemas.openxmlformats.org/spreadsheetml/2006/main" count="1619" uniqueCount="593">
  <si>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</si>
  <si>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</si>
  <si>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</si>
  <si>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</si>
  <si>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</si>
  <si>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</si>
  <si>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</si>
  <si>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</si>
  <si>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</si>
  <si>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</si>
  <si>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</si>
  <si>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</si>
  <si>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</si>
  <si>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</si>
  <si>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</si>
  <si>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</si>
  <si>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</si>
  <si>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</si>
  <si>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</si>
  <si>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</si>
  <si>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</si>
  <si>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</si>
  <si>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</si>
  <si>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</si>
  <si>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</si>
  <si>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</si>
  <si>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</si>
  <si>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</si>
  <si>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</si>
  <si>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</si>
  <si>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</si>
  <si>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</si>
  <si>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</si>
  <si>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</si>
  <si>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</si>
  <si>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</si>
  <si>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</si>
  <si>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</si>
  <si>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</si>
  <si>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</si>
  <si>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</si>
  <si>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</si>
  <si>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</si>
  <si>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</si>
  <si>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</si>
  <si>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</si>
  <si>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</si>
  <si>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</si>
  <si>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</si>
  <si>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</si>
  <si>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</si>
  <si>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</si>
  <si>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</si>
  <si>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</si>
  <si>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</si>
  <si>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</si>
  <si>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</si>
  <si>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</si>
  <si>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</si>
  <si>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</si>
  <si>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</si>
  <si>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</si>
  <si>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</si>
  <si>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</si>
  <si>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</si>
  <si>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</si>
  <si>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</si>
  <si>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</si>
  <si>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</si>
  <si>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</si>
  <si>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</si>
  <si>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</si>
  <si>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</si>
  <si>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</si>
  <si>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</si>
  <si>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</si>
  <si>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</si>
  <si>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</si>
  <si>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</si>
  <si>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</si>
  <si>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</si>
  <si>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</si>
  <si>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</si>
  <si>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</si>
  <si>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</si>
  <si>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</si>
  <si>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</si>
  <si>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</si>
  <si>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</si>
  <si>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</si>
  <si>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</si>
  <si>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</si>
  <si>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</si>
  <si>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</si>
  <si>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</si>
  <si>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</si>
  <si>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</si>
  <si>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</si>
  <si>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</si>
  <si>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</si>
  <si>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</si>
  <si>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</si>
  <si>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</si>
  <si>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</si>
  <si>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</si>
  <si>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</si>
  <si>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</si>
  <si>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</si>
  <si>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</si>
  <si>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</si>
  <si>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</si>
  <si>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</si>
  <si>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</si>
  <si>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</si>
  <si>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</si>
  <si>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</si>
  <si>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</si>
  <si>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</si>
  <si>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</si>
  <si>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</si>
  <si>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</si>
  <si>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</si>
  <si>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</si>
  <si>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</si>
  <si>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</si>
  <si>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</si>
  <si>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</si>
  <si>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</si>
  <si>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</si>
  <si>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</si>
  <si>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</si>
  <si>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</si>
  <si>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</si>
  <si>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</si>
  <si>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</si>
  <si>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</si>
  <si>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</si>
  <si>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</si>
  <si>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</si>
  <si>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</si>
  <si>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</si>
  <si>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</si>
  <si>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</si>
  <si>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</si>
  <si>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</si>
  <si>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</si>
  <si>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</si>
  <si>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</si>
  <si>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</si>
  <si>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</si>
  <si>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</si>
  <si>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</si>
  <si>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</si>
  <si>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</si>
  <si>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</si>
  <si>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</si>
  <si>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</si>
  <si>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</si>
  <si>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</si>
  <si>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</si>
  <si>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</si>
  <si>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</si>
  <si>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</si>
  <si>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</si>
  <si>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</si>
  <si>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</si>
  <si>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</si>
  <si>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</si>
  <si>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</si>
  <si>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</si>
  <si>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</si>
  <si>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</si>
  <si>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</si>
  <si>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</si>
  <si>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</si>
  <si>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</si>
  <si>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</si>
  <si>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</si>
  <si>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</si>
  <si>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</si>
  <si>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</si>
  <si>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</si>
  <si>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</si>
  <si>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</si>
  <si>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</si>
  <si>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</si>
  <si>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</si>
  <si>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</si>
  <si>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</si>
  <si>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</si>
  <si>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</si>
  <si>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</si>
  <si>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</si>
  <si>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</si>
  <si>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</si>
  <si>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</si>
  <si>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</si>
  <si>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</si>
  <si>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</si>
  <si>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</si>
  <si>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</si>
  <si>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</si>
  <si>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</si>
  <si>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</si>
  <si>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</si>
  <si>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</si>
  <si>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</si>
  <si>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</si>
  <si>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</si>
  <si>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</si>
  <si>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</si>
  <si>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</si>
  <si>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</si>
  <si>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</si>
  <si>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</si>
  <si>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</si>
  <si>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</si>
  <si>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</si>
  <si>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</si>
  <si>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</si>
  <si>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</si>
  <si>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</si>
  <si>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</si>
  <si>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</si>
  <si>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</si>
  <si>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</si>
  <si>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</si>
  <si>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</si>
  <si>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</si>
  <si>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</si>
  <si>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</si>
  <si>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</si>
  <si>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</si>
  <si>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</si>
  <si>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</si>
  <si>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</si>
  <si>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</si>
  <si>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</si>
  <si>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</si>
  <si>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</si>
  <si>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</si>
  <si>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</si>
  <si>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</si>
  <si>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</si>
  <si>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</si>
  <si>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</si>
  <si>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</si>
  <si>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</si>
  <si>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</si>
  <si>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</si>
  <si>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</si>
  <si>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</si>
  <si>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</si>
  <si>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</si>
  <si>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</si>
  <si>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</si>
  <si>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</si>
  <si>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</si>
  <si>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</si>
  <si>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</si>
  <si>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</si>
  <si>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</si>
  <si>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</si>
  <si>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</si>
  <si>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</si>
  <si>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</si>
  <si>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</si>
  <si>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</si>
  <si>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</si>
  <si>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</si>
  <si>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</si>
  <si>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</si>
  <si>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</si>
  <si>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</si>
  <si>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</si>
  <si>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</si>
  <si>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</si>
  <si>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</si>
  <si>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</si>
  <si>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</si>
  <si>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</si>
  <si>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</si>
  <si>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</si>
  <si>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</si>
  <si>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</si>
  <si>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</si>
  <si>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</si>
  <si>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</si>
  <si>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</si>
  <si>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</si>
  <si>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</si>
  <si>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</si>
  <si>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</si>
  <si>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</si>
  <si>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</si>
  <si>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</si>
  <si>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</si>
  <si>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</si>
  <si>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</si>
  <si>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</si>
  <si>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</si>
  <si>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</si>
  <si>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</si>
  <si>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</si>
  <si>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</si>
  <si>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</si>
  <si>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</si>
  <si>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</si>
  <si>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</si>
  <si>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</si>
  <si>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</si>
  <si>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</si>
  <si>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</si>
  <si>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</si>
  <si>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</si>
  <si>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</si>
  <si>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</si>
  <si>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</si>
  <si>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</si>
  <si>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</si>
  <si>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</si>
  <si>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</si>
  <si>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</si>
  <si>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</si>
  <si>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</si>
  <si>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</si>
  <si>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</si>
  <si>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</si>
  <si>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</si>
  <si>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</si>
  <si>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</si>
  <si>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</si>
  <si>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</si>
  <si>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</si>
  <si>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</si>
  <si>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</si>
  <si>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</si>
  <si>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</si>
  <si>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</si>
  <si>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</si>
  <si>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</si>
  <si>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</si>
  <si>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</si>
  <si>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</si>
  <si>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</si>
  <si>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</si>
  <si>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</si>
  <si>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</si>
  <si>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</si>
  <si>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</si>
  <si>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</si>
  <si>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</si>
  <si>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</si>
  <si>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</si>
  <si>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</si>
  <si>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</si>
  <si>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</si>
  <si>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</si>
  <si>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</si>
  <si>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</si>
  <si>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</si>
  <si>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</si>
  <si>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</si>
  <si>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</si>
  <si>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</si>
  <si>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</si>
  <si>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</si>
  <si>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</si>
  <si>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</si>
  <si>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</si>
  <si>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</si>
  <si>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</si>
  <si>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</si>
  <si>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</si>
  <si>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</si>
  <si>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</si>
  <si>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</si>
  <si>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</si>
  <si>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</si>
  <si>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</si>
  <si>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</si>
  <si>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</si>
  <si>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</si>
  <si>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</si>
  <si>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</si>
  <si>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</si>
  <si>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</si>
  <si>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</si>
  <si>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</si>
  <si>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</si>
  <si>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</si>
  <si>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</si>
  <si>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</si>
  <si>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</si>
  <si>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</si>
  <si>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</si>
  <si>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</si>
  <si>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</si>
  <si>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</si>
  <si>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</si>
  <si>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</si>
  <si>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</si>
  <si>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</si>
  <si>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</si>
  <si>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</si>
  <si>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</si>
  <si>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</si>
  <si>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</si>
  <si>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</si>
  <si>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</si>
  <si>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</si>
  <si>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</si>
  <si>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</si>
  <si>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</si>
  <si>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</si>
  <si>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</si>
  <si>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</si>
  <si>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</si>
  <si>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</si>
  <si>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</si>
  <si>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</si>
  <si>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</si>
  <si>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</si>
  <si>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</si>
  <si>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</si>
  <si>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</si>
  <si>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</si>
  <si>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</si>
  <si>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</si>
  <si>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</si>
  <si>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</si>
  <si>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</si>
  <si>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</si>
  <si>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</si>
  <si>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</si>
  <si>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</si>
  <si>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</si>
  <si>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</si>
  <si>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</si>
  <si>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</si>
  <si>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</si>
  <si>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</si>
  <si>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</si>
  <si>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</si>
  <si>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</si>
  <si>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</si>
  <si>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</si>
  <si>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</si>
  <si>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</si>
  <si>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</si>
  <si>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</si>
  <si>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</si>
  <si>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</si>
  <si>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</si>
  <si>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</si>
  <si>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</si>
  <si>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</si>
  <si>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</si>
  <si>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</si>
  <si>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</si>
  <si>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</si>
  <si>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</si>
  <si>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</si>
  <si>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</si>
  <si>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</si>
  <si>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</si>
  <si>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</si>
  <si>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</si>
  <si>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</si>
  <si>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</si>
  <si>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</si>
  <si>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</si>
  <si>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</si>
  <si>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</si>
  <si>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</si>
  <si>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</si>
  <si>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</si>
  <si>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</si>
  <si>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</si>
  <si>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</si>
  <si>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</si>
  <si>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</si>
  <si>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</si>
  <si>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</si>
  <si>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</si>
  <si>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</si>
  <si>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</si>
  <si>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</si>
  <si>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</si>
  <si>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</si>
  <si>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</si>
  <si>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</si>
  <si>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</si>
  <si>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</si>
  <si>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</si>
  <si>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</si>
  <si>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</si>
  <si>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</si>
  <si>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</si>
  <si>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</si>
  <si>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</si>
  <si>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</si>
  <si>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</si>
  <si>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</si>
  <si>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</si>
  <si>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</si>
  <si>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</si>
  <si>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</si>
  <si>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</si>
  <si>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</si>
  <si>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</si>
  <si>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</si>
  <si>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</si>
  <si>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</si>
  <si>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</si>
  <si>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</si>
  <si>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</si>
  <si>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</si>
  <si>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</si>
  <si>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</si>
  <si>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</si>
  <si>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</si>
  <si>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</si>
  <si>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</si>
  <si>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</si>
  <si>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</si>
  <si>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</si>
  <si>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</si>
  <si>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</si>
  <si>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</si>
  <si>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</si>
  <si>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</si>
  <si>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</si>
  <si>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</si>
  <si>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</si>
  <si>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</si>
  <si>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</si>
  <si>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</si>
  <si>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</si>
  <si>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</si>
  <si>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</si>
  <si>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</si>
  <si>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</si>
  <si>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</si>
  <si>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</si>
  <si>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</si>
  <si>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</si>
  <si>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</si>
  <si>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</si>
  <si>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</si>
  <si>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</si>
  <si>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</si>
  <si>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</si>
  <si>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</si>
  <si>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</si>
  <si>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</si>
  <si>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</si>
  <si>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</si>
  <si>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</si>
  <si>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</si>
  <si>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</si>
  <si>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</si>
  <si>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</si>
  <si>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</si>
  <si>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</si>
  <si>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</si>
  <si>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</si>
  <si>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</si>
  <si>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</si>
  <si>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</si>
  <si>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</si>
  <si>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</si>
  <si>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</si>
  <si>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</si>
  <si>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</si>
  <si>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</si>
  <si>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</si>
  <si>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</si>
  <si>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</si>
  <si>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</si>
  <si>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</si>
  <si>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</si>
  <si>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</si>
  <si>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</si>
  <si>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</si>
  <si>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</si>
  <si>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</si>
  <si>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Rolandas Zazerskis</t>
  </si>
  <si>
    <t>Angelė Jurevičienė</t>
  </si>
  <si>
    <t>Angelė Jurevičienė Vyr. buhalterė</t>
  </si>
  <si>
    <t>8 346 60995, finansai@kaisiadoriuvandenys.lt</t>
  </si>
  <si>
    <t>Angelė Jurevičienė, Vyr. buhalterė</t>
  </si>
  <si>
    <t>2023 04 27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</si>
</sst>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70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9"/>
  <sheetViews>
    <sheetView showGridLines="0" topLeftCell="A7" zoomScaleNormal="100" zoomScaleSheetLayoutView="85" zoomScalePageLayoutView="60" workbookViewId="0">
      <selection activeCell="C132" sqref="C132:E132"/>
    </sheetView>
  </sheetViews>
  <sheetFormatPr defaultColWidth="0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hidden="1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5">
      <c r="B2" s="140"/>
      <c r="C2" s="141"/>
      <c r="D2" s="406" t="s">
        <v>585</v>
      </c>
      <c r="E2" s="407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5">
      <c r="B3" s="142"/>
      <c r="C3" s="64"/>
      <c r="D3" s="408"/>
      <c r="E3" s="409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5">
      <c r="B4" s="142"/>
      <c r="C4" s="64"/>
      <c r="D4" s="408"/>
      <c r="E4" s="409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5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19" t="s">
        <v>5</v>
      </c>
      <c r="C6" s="420"/>
      <c r="D6" s="420"/>
      <c r="E6" s="421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8</v>
      </c>
      <c r="C8" s="422" t="s">
        <v>104</v>
      </c>
      <c r="D8" s="422"/>
      <c r="E8" s="423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5" x14ac:dyDescent="0.25">
      <c r="B9" s="147" t="s">
        <v>10</v>
      </c>
      <c r="C9" s="410" t="str">
        <f>IFERROR(VLOOKUP(C8,$R$1:$T$243,3,FALSE),"")</f>
        <v>Uždaroji akcinė bendrovė (UAB)</v>
      </c>
      <c r="D9" s="410"/>
      <c r="E9" s="411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5" x14ac:dyDescent="0.25">
      <c r="B10" s="148" t="s">
        <v>14</v>
      </c>
      <c r="C10" s="410">
        <f>IFERROR(VLOOKUP(C8,$R$2:$S$243,2,FALSE),"")</f>
        <v>158834726</v>
      </c>
      <c r="D10" s="410"/>
      <c r="E10" s="411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5" x14ac:dyDescent="0.25">
      <c r="B11" s="148" t="s">
        <v>444</v>
      </c>
      <c r="C11" s="424" t="str">
        <f>IFERROR(VLOOKUP(C8,$R$2:$U$243,4,FALSE),"")</f>
        <v>Vandentvarka</v>
      </c>
      <c r="D11" s="424"/>
      <c r="E11" s="425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5" x14ac:dyDescent="0.25">
      <c r="B12" s="148" t="s">
        <v>26</v>
      </c>
      <c r="C12" s="412" t="s">
        <v>587</v>
      </c>
      <c r="D12" s="412"/>
      <c r="E12" s="413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5" x14ac:dyDescent="0.25">
      <c r="B13" s="148" t="s">
        <v>576</v>
      </c>
      <c r="C13" s="428">
        <v>44994</v>
      </c>
      <c r="D13" s="426"/>
      <c r="E13" s="427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5" x14ac:dyDescent="0.25">
      <c r="B14" s="148" t="s">
        <v>445</v>
      </c>
      <c r="C14" s="426">
        <v>1</v>
      </c>
      <c r="D14" s="426"/>
      <c r="E14" s="427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5" x14ac:dyDescent="0.25">
      <c r="B15" s="148" t="s">
        <v>30</v>
      </c>
      <c r="C15" s="414" t="s">
        <v>588</v>
      </c>
      <c r="D15" s="414"/>
      <c r="E15" s="415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5" x14ac:dyDescent="0.25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5" x14ac:dyDescent="0.25">
      <c r="B17" s="148"/>
      <c r="C17" s="416" t="s">
        <v>37</v>
      </c>
      <c r="D17" s="417"/>
      <c r="E17" s="418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5" x14ac:dyDescent="0.25">
      <c r="B18" s="148" t="s">
        <v>41</v>
      </c>
      <c r="C18" s="445" t="s">
        <v>42</v>
      </c>
      <c r="D18" s="445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5" x14ac:dyDescent="0.25">
      <c r="B19" s="151" t="s">
        <v>47</v>
      </c>
      <c r="C19" s="446" t="s">
        <v>529</v>
      </c>
      <c r="D19" s="447"/>
      <c r="E19" s="152">
        <v>1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5" x14ac:dyDescent="0.25">
      <c r="B20" s="151" t="s">
        <v>51</v>
      </c>
      <c r="C20" s="446"/>
      <c r="D20" s="447"/>
      <c r="E20" s="152"/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5" x14ac:dyDescent="0.25">
      <c r="B21" s="151" t="s">
        <v>55</v>
      </c>
      <c r="C21" s="426"/>
      <c r="D21" s="448"/>
      <c r="E21" s="152"/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5" x14ac:dyDescent="0.25">
      <c r="B22" s="151" t="s">
        <v>58</v>
      </c>
      <c r="C22" s="426"/>
      <c r="D22" s="448"/>
      <c r="E22" s="152"/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25">
      <c r="B23" s="151" t="s">
        <v>61</v>
      </c>
      <c r="C23" s="426"/>
      <c r="D23" s="448"/>
      <c r="E23" s="152"/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25">
      <c r="B24" s="151" t="s">
        <v>64</v>
      </c>
      <c r="C24" s="426"/>
      <c r="D24" s="448"/>
      <c r="E24" s="152"/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5" x14ac:dyDescent="0.25">
      <c r="B25" s="151" t="s">
        <v>67</v>
      </c>
      <c r="C25" s="426"/>
      <c r="D25" s="448"/>
      <c r="E25" s="152"/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5" x14ac:dyDescent="0.25">
      <c r="B26" s="151" t="s">
        <v>69</v>
      </c>
      <c r="C26" s="446"/>
      <c r="D26" s="447"/>
      <c r="E26" s="152"/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" x14ac:dyDescent="0.25">
      <c r="B27" s="151" t="s">
        <v>71</v>
      </c>
      <c r="C27" s="446"/>
      <c r="D27" s="447"/>
      <c r="E27" s="152"/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" x14ac:dyDescent="0.25">
      <c r="B28" s="151" t="s">
        <v>73</v>
      </c>
      <c r="C28" s="446"/>
      <c r="D28" s="447"/>
      <c r="E28" s="152"/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5" x14ac:dyDescent="0.25">
      <c r="B29" s="151" t="s">
        <v>75</v>
      </c>
      <c r="C29" s="449" t="s">
        <v>76</v>
      </c>
      <c r="D29" s="450"/>
      <c r="E29" s="153">
        <f>100%-SUM(E19:E28)</f>
        <v>0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5" x14ac:dyDescent="0.25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" x14ac:dyDescent="0.25">
      <c r="B31" s="155" t="s">
        <v>78</v>
      </c>
      <c r="C31" s="451"/>
      <c r="D31" s="451"/>
      <c r="E31" s="452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25">
      <c r="B32" s="156" t="s">
        <v>80</v>
      </c>
      <c r="C32" s="453"/>
      <c r="D32" s="453"/>
      <c r="E32" s="454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" x14ac:dyDescent="0.25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25">
      <c r="B34" s="157" t="s">
        <v>82</v>
      </c>
      <c r="C34" s="457" t="s">
        <v>218</v>
      </c>
      <c r="D34" s="457"/>
      <c r="E34" s="458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25">
      <c r="B35" s="157" t="s">
        <v>84</v>
      </c>
      <c r="C35" s="459"/>
      <c r="D35" s="459"/>
      <c r="E35" s="460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5" x14ac:dyDescent="0.25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25">
      <c r="B37" s="148"/>
      <c r="C37" s="443" t="s">
        <v>87</v>
      </c>
      <c r="D37" s="443"/>
      <c r="E37" s="444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25">
      <c r="A38" s="30"/>
      <c r="B38" s="158"/>
      <c r="C38" s="455" t="s">
        <v>89</v>
      </c>
      <c r="D38" s="455"/>
      <c r="E38" s="456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25">
      <c r="B39" s="159"/>
      <c r="C39" s="435" t="s">
        <v>91</v>
      </c>
      <c r="D39" s="435"/>
      <c r="E39" s="436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" x14ac:dyDescent="0.25">
      <c r="B40" s="159"/>
      <c r="C40" s="437" t="s">
        <v>93</v>
      </c>
      <c r="D40" s="437"/>
      <c r="E40" s="438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" x14ac:dyDescent="0.25">
      <c r="B42" s="162" t="s">
        <v>97</v>
      </c>
      <c r="C42" s="27">
        <v>2056</v>
      </c>
      <c r="D42" s="34"/>
      <c r="E42" s="163">
        <v>2264.4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" x14ac:dyDescent="0.25">
      <c r="B43" s="162" t="s">
        <v>99</v>
      </c>
      <c r="C43" s="26">
        <v>1849.4</v>
      </c>
      <c r="D43" s="34"/>
      <c r="E43" s="164">
        <v>2348.8000000000002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5" x14ac:dyDescent="0.25">
      <c r="A44" s="30"/>
      <c r="B44" s="165" t="s">
        <v>101</v>
      </c>
      <c r="C44" s="41">
        <f>+C42-C43</f>
        <v>206.59999999999991</v>
      </c>
      <c r="D44" s="34"/>
      <c r="E44" s="166">
        <f>+E42-E43</f>
        <v>-84.400000000000091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5" x14ac:dyDescent="0.25">
      <c r="A45" s="30"/>
      <c r="B45" s="162" t="s">
        <v>103</v>
      </c>
      <c r="C45" s="404"/>
      <c r="D45" s="48"/>
      <c r="E45" s="405"/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" x14ac:dyDescent="0.25">
      <c r="B46" s="162" t="s">
        <v>105</v>
      </c>
      <c r="C46" s="25">
        <v>469.2</v>
      </c>
      <c r="D46" s="48"/>
      <c r="E46" s="167">
        <v>522.1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5" x14ac:dyDescent="0.25">
      <c r="A47" s="30"/>
      <c r="B47" s="165" t="s">
        <v>107</v>
      </c>
      <c r="C47" s="41">
        <f>+C44-C45-C46</f>
        <v>-262.60000000000008</v>
      </c>
      <c r="D47" s="34"/>
      <c r="E47" s="166">
        <f>+E44-E45-E46</f>
        <v>-606.50000000000011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5" x14ac:dyDescent="0.25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" x14ac:dyDescent="0.25">
      <c r="B49" s="162" t="s">
        <v>111</v>
      </c>
      <c r="C49" s="25"/>
      <c r="D49" s="48"/>
      <c r="E49" s="169"/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" x14ac:dyDescent="0.25">
      <c r="B50" s="162" t="s">
        <v>113</v>
      </c>
      <c r="C50" s="44">
        <f>C51-C52</f>
        <v>-5.5</v>
      </c>
      <c r="D50" s="34"/>
      <c r="E50" s="170">
        <f>E51-E52</f>
        <v>-12.100000000000001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" x14ac:dyDescent="0.25">
      <c r="B51" s="171" t="s">
        <v>115</v>
      </c>
      <c r="C51" s="28">
        <v>0.2</v>
      </c>
      <c r="D51" s="48"/>
      <c r="E51" s="172">
        <v>0.2</v>
      </c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" x14ac:dyDescent="0.25">
      <c r="B52" s="171" t="s">
        <v>117</v>
      </c>
      <c r="C52" s="26">
        <v>5.7</v>
      </c>
      <c r="D52" s="48"/>
      <c r="E52" s="173">
        <v>12.3</v>
      </c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5" x14ac:dyDescent="0.25">
      <c r="A53" s="30"/>
      <c r="B53" s="165" t="s">
        <v>119</v>
      </c>
      <c r="C53" s="41">
        <f>+C47+C48+C49+C50</f>
        <v>-268.10000000000008</v>
      </c>
      <c r="D53" s="34"/>
      <c r="E53" s="166">
        <f>+E47+E48+E49+E50</f>
        <v>-618.60000000000014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5" x14ac:dyDescent="0.25">
      <c r="B54" s="162" t="s">
        <v>121</v>
      </c>
      <c r="C54" s="5"/>
      <c r="D54" s="49"/>
      <c r="E54" s="174"/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5" x14ac:dyDescent="0.25">
      <c r="A55" s="30"/>
      <c r="B55" s="165" t="s">
        <v>123</v>
      </c>
      <c r="C55" s="41">
        <f>C53-C54</f>
        <v>-268.10000000000008</v>
      </c>
      <c r="D55" s="34"/>
      <c r="E55" s="166">
        <f>E53-E54</f>
        <v>-618.60000000000014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5" x14ac:dyDescent="0.25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25">
      <c r="A57" s="30"/>
      <c r="B57" s="159"/>
      <c r="C57" s="443" t="s">
        <v>87</v>
      </c>
      <c r="D57" s="443"/>
      <c r="E57" s="444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5" x14ac:dyDescent="0.25">
      <c r="B59" s="177" t="s">
        <v>129</v>
      </c>
      <c r="C59" s="1">
        <v>17.100000000000001</v>
      </c>
      <c r="D59" s="38"/>
      <c r="E59" s="172">
        <v>12.1</v>
      </c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5" x14ac:dyDescent="0.25">
      <c r="B60" s="177" t="s">
        <v>131</v>
      </c>
      <c r="C60" s="24">
        <v>27419.3</v>
      </c>
      <c r="D60" s="48"/>
      <c r="E60" s="178">
        <v>28389.5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5" x14ac:dyDescent="0.25">
      <c r="B61" s="177" t="s">
        <v>133</v>
      </c>
      <c r="C61" s="24">
        <v>0.3</v>
      </c>
      <c r="D61" s="48"/>
      <c r="E61" s="178">
        <v>0.3</v>
      </c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" x14ac:dyDescent="0.25">
      <c r="B62" s="177" t="s">
        <v>135</v>
      </c>
      <c r="C62" s="24"/>
      <c r="D62" s="48"/>
      <c r="E62" s="178"/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5" x14ac:dyDescent="0.25">
      <c r="B63" s="179" t="s">
        <v>137</v>
      </c>
      <c r="C63" s="46">
        <f>SUM(C59:C62)</f>
        <v>27436.699999999997</v>
      </c>
      <c r="D63" s="34"/>
      <c r="E63" s="180">
        <f>SUM(E59:E62)</f>
        <v>28401.899999999998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5" x14ac:dyDescent="0.25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25">
      <c r="B65" s="182" t="s">
        <v>140</v>
      </c>
      <c r="C65" s="28">
        <v>35.9</v>
      </c>
      <c r="D65" s="48"/>
      <c r="E65" s="172">
        <v>1476.3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25">
      <c r="B66" s="183" t="s">
        <v>142</v>
      </c>
      <c r="C66" s="24">
        <v>144.9</v>
      </c>
      <c r="D66" s="48"/>
      <c r="E66" s="178">
        <v>166.5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25">
      <c r="B67" s="189" t="s">
        <v>503</v>
      </c>
      <c r="C67" s="24"/>
      <c r="D67" s="48"/>
      <c r="E67" s="178"/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5" x14ac:dyDescent="0.25">
      <c r="B68" s="184" t="s">
        <v>144</v>
      </c>
      <c r="C68" s="24"/>
      <c r="D68" s="48"/>
      <c r="E68" s="178"/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5" x14ac:dyDescent="0.25">
      <c r="B69" s="184" t="s">
        <v>146</v>
      </c>
      <c r="C69" s="26">
        <v>80.599999999999994</v>
      </c>
      <c r="D69" s="48"/>
      <c r="E69" s="173">
        <v>240.5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" x14ac:dyDescent="0.25">
      <c r="B70" s="179" t="s">
        <v>148</v>
      </c>
      <c r="C70" s="46">
        <f>SUM(C65:C66,C68:C69)</f>
        <v>261.39999999999998</v>
      </c>
      <c r="D70" s="34"/>
      <c r="E70" s="46">
        <f>SUM(E65:E66,E68:E69)</f>
        <v>1883.3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25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" x14ac:dyDescent="0.25">
      <c r="A72" s="30"/>
      <c r="B72" s="179" t="s">
        <v>150</v>
      </c>
      <c r="C72" s="11"/>
      <c r="D72" s="49"/>
      <c r="E72" s="185"/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5" x14ac:dyDescent="0.25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5" x14ac:dyDescent="0.25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5" x14ac:dyDescent="0.25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25">
      <c r="B76" s="186" t="s">
        <v>155</v>
      </c>
      <c r="C76" s="46">
        <f>SUM(C63,C70,C72,C74)</f>
        <v>27698.1</v>
      </c>
      <c r="D76" s="34"/>
      <c r="E76" s="180">
        <f>SUM(E63,E70,E72,E74)</f>
        <v>30285.199999999997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5" x14ac:dyDescent="0.25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75" x14ac:dyDescent="0.25">
      <c r="B78" s="188" t="s">
        <v>157</v>
      </c>
      <c r="C78" s="4">
        <v>3719.5</v>
      </c>
      <c r="D78" s="48"/>
      <c r="E78" s="178">
        <v>3719.5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25">
      <c r="A79" s="30"/>
      <c r="B79" s="189" t="s">
        <v>159</v>
      </c>
      <c r="C79" s="4">
        <v>3719.5</v>
      </c>
      <c r="D79" s="48"/>
      <c r="E79" s="178">
        <v>3719.5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24.75" x14ac:dyDescent="0.25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5" x14ac:dyDescent="0.25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5" x14ac:dyDescent="0.25">
      <c r="A82" s="30"/>
      <c r="B82" s="188" t="s">
        <v>165</v>
      </c>
      <c r="C82" s="4"/>
      <c r="D82" s="48"/>
      <c r="E82" s="178"/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5" x14ac:dyDescent="0.25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5" x14ac:dyDescent="0.25">
      <c r="A84" s="30"/>
      <c r="B84" s="188" t="s">
        <v>169</v>
      </c>
      <c r="C84" s="4"/>
      <c r="D84" s="48"/>
      <c r="E84" s="178"/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5" x14ac:dyDescent="0.25">
      <c r="A85" s="30"/>
      <c r="B85" s="189" t="s">
        <v>171</v>
      </c>
      <c r="C85" s="4"/>
      <c r="D85" s="48"/>
      <c r="E85" s="178"/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5" x14ac:dyDescent="0.25">
      <c r="A86" s="30"/>
      <c r="B86" s="188" t="s">
        <v>173</v>
      </c>
      <c r="C86" s="4">
        <v>-641.4</v>
      </c>
      <c r="D86" s="48"/>
      <c r="E86" s="178">
        <v>-1260.0999999999999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5" x14ac:dyDescent="0.25">
      <c r="A87" s="30"/>
      <c r="B87" s="165" t="s">
        <v>175</v>
      </c>
      <c r="C87" s="46">
        <f>SUM(C78,C80:C84,C86:C86)</f>
        <v>3078.1</v>
      </c>
      <c r="D87" s="34"/>
      <c r="E87" s="180">
        <f>SUM(E78,E80:E84,E86:E86)</f>
        <v>2459.4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5" x14ac:dyDescent="0.25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5" x14ac:dyDescent="0.25">
      <c r="A89" s="30"/>
      <c r="B89" s="165" t="s">
        <v>178</v>
      </c>
      <c r="C89" s="11">
        <v>21867.8</v>
      </c>
      <c r="D89" s="58"/>
      <c r="E89" s="190">
        <v>21188.6</v>
      </c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5" x14ac:dyDescent="0.25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5" x14ac:dyDescent="0.25">
      <c r="B91" s="165" t="s">
        <v>181</v>
      </c>
      <c r="C91" s="5"/>
      <c r="D91" s="49"/>
      <c r="E91" s="174"/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5" x14ac:dyDescent="0.25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5" x14ac:dyDescent="0.25">
      <c r="A93" s="30"/>
      <c r="B93" s="171" t="s">
        <v>184</v>
      </c>
      <c r="C93" s="24">
        <v>785.7</v>
      </c>
      <c r="D93" s="48"/>
      <c r="E93" s="178">
        <v>1921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5" x14ac:dyDescent="0.25">
      <c r="A94" s="30"/>
      <c r="B94" s="191" t="s">
        <v>511</v>
      </c>
      <c r="C94" s="11"/>
      <c r="D94" s="48"/>
      <c r="E94" s="178"/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25">
      <c r="A95" s="30"/>
      <c r="B95" s="191" t="s">
        <v>186</v>
      </c>
      <c r="C95" s="4">
        <v>785.7</v>
      </c>
      <c r="D95" s="48"/>
      <c r="E95" s="178">
        <v>1921</v>
      </c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25">
      <c r="B96" s="171" t="s">
        <v>188</v>
      </c>
      <c r="C96" s="4">
        <v>1966.5</v>
      </c>
      <c r="D96" s="48"/>
      <c r="E96" s="178">
        <v>4716.2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25">
      <c r="B97" s="191" t="s">
        <v>511</v>
      </c>
      <c r="C97" s="4">
        <v>141.19999999999999</v>
      </c>
      <c r="D97" s="48"/>
      <c r="E97" s="178">
        <v>270</v>
      </c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25">
      <c r="B98" s="191" t="s">
        <v>190</v>
      </c>
      <c r="C98" s="4"/>
      <c r="D98" s="48"/>
      <c r="E98" s="178"/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25">
      <c r="B99" s="241" t="s">
        <v>192</v>
      </c>
      <c r="C99" s="24"/>
      <c r="D99" s="48"/>
      <c r="E99" s="178"/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" x14ac:dyDescent="0.25">
      <c r="B100" s="165" t="s">
        <v>194</v>
      </c>
      <c r="C100" s="46">
        <f>SUM(C93,C96)</f>
        <v>2752.2</v>
      </c>
      <c r="D100" s="34"/>
      <c r="E100" s="180">
        <f>SUM(E93,E96)</f>
        <v>6637.2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" x14ac:dyDescent="0.25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" x14ac:dyDescent="0.25">
      <c r="B102" s="165" t="s">
        <v>197</v>
      </c>
      <c r="C102" s="11"/>
      <c r="D102" s="49"/>
      <c r="E102" s="185"/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5" x14ac:dyDescent="0.25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5" x14ac:dyDescent="0.25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5" x14ac:dyDescent="0.25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25">
      <c r="A106" s="30"/>
      <c r="B106" s="165" t="s">
        <v>203</v>
      </c>
      <c r="C106" s="46">
        <f>SUM(C87,C89,C91,C100,C102,C104)</f>
        <v>27698.1</v>
      </c>
      <c r="D106" s="34"/>
      <c r="E106" s="180">
        <f>SUM(E87,E89,E91,E100,E102,E104)</f>
        <v>30285.200000000001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5" x14ac:dyDescent="0.25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25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5" x14ac:dyDescent="0.25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5" x14ac:dyDescent="0.25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5" x14ac:dyDescent="0.25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25">
      <c r="B112" s="162"/>
      <c r="C112" s="443" t="s">
        <v>87</v>
      </c>
      <c r="D112" s="443"/>
      <c r="E112" s="444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75" x14ac:dyDescent="0.25">
      <c r="B114" s="196" t="s">
        <v>214</v>
      </c>
      <c r="C114" s="244">
        <v>247.2</v>
      </c>
      <c r="D114" s="49"/>
      <c r="E114" s="246">
        <v>252.3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25">
      <c r="B115" s="196" t="s">
        <v>217</v>
      </c>
      <c r="C115" s="290">
        <v>142.9</v>
      </c>
      <c r="D115" s="34"/>
      <c r="E115" s="290">
        <v>144.5</v>
      </c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25">
      <c r="B116" s="197" t="s">
        <v>220</v>
      </c>
      <c r="C116" s="290"/>
      <c r="D116" s="34"/>
      <c r="E116" s="245"/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75" x14ac:dyDescent="0.25">
      <c r="B117" s="198" t="s">
        <v>222</v>
      </c>
      <c r="C117" s="290"/>
      <c r="D117" s="48"/>
      <c r="E117" s="178"/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5" x14ac:dyDescent="0.25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5" x14ac:dyDescent="0.25">
      <c r="B120" s="200" t="s">
        <v>229</v>
      </c>
      <c r="C120" s="60">
        <v>82</v>
      </c>
      <c r="D120" s="134"/>
      <c r="E120" s="201">
        <v>78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5" x14ac:dyDescent="0.25">
      <c r="B121" s="202" t="s">
        <v>230</v>
      </c>
      <c r="C121" s="61">
        <v>8</v>
      </c>
      <c r="D121" s="48"/>
      <c r="E121" s="178">
        <v>8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5" x14ac:dyDescent="0.25">
      <c r="B122" s="200" t="s">
        <v>232</v>
      </c>
      <c r="C122" s="61">
        <v>1219.7</v>
      </c>
      <c r="D122" s="34"/>
      <c r="E122" s="190">
        <v>1235.0999999999999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5" thickBot="1" x14ac:dyDescent="0.3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.75" thickBot="1" x14ac:dyDescent="0.3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25">
      <c r="B125" s="206" t="s">
        <v>238</v>
      </c>
      <c r="C125" s="433"/>
      <c r="D125" s="433"/>
      <c r="E125" s="434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5" x14ac:dyDescent="0.25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25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25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25">
      <c r="B130" s="159" t="s">
        <v>245</v>
      </c>
      <c r="C130" s="439">
        <v>45043</v>
      </c>
      <c r="D130" s="439"/>
      <c r="E130" s="440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25">
      <c r="B131" s="159" t="s">
        <v>247</v>
      </c>
      <c r="C131" s="441" t="s">
        <v>589</v>
      </c>
      <c r="D131" s="441"/>
      <c r="E131" s="442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25">
      <c r="B132" s="208" t="s">
        <v>249</v>
      </c>
      <c r="C132" s="429" t="s">
        <v>590</v>
      </c>
      <c r="D132" s="429"/>
      <c r="E132" s="430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25">
      <c r="B133" s="209" t="s">
        <v>251</v>
      </c>
      <c r="C133" s="431"/>
      <c r="D133" s="431"/>
      <c r="E133" s="432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.75" thickBot="1" x14ac:dyDescent="0.3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5" x14ac:dyDescent="0.25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5" x14ac:dyDescent="0.25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5" x14ac:dyDescent="0.25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5" x14ac:dyDescent="0.25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5" x14ac:dyDescent="0.2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5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5" x14ac:dyDescent="0.25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5" x14ac:dyDescent="0.25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5" x14ac:dyDescent="0.25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5" x14ac:dyDescent="0.25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5" x14ac:dyDescent="0.25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5" x14ac:dyDescent="0.25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5" x14ac:dyDescent="0.25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5" x14ac:dyDescent="0.25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5" x14ac:dyDescent="0.2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5" x14ac:dyDescent="0.2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5" x14ac:dyDescent="0.2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5" x14ac:dyDescent="0.25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5" x14ac:dyDescent="0.25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5" x14ac:dyDescent="0.25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5" x14ac:dyDescent="0.25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5" x14ac:dyDescent="0.25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5" x14ac:dyDescent="0.25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5" x14ac:dyDescent="0.25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5" x14ac:dyDescent="0.25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5" x14ac:dyDescent="0.25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5" x14ac:dyDescent="0.25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5" x14ac:dyDescent="0.25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5" x14ac:dyDescent="0.25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5" x14ac:dyDescent="0.25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5" x14ac:dyDescent="0.25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5" x14ac:dyDescent="0.25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5" x14ac:dyDescent="0.25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5" x14ac:dyDescent="0.25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5" x14ac:dyDescent="0.25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5" x14ac:dyDescent="0.25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5" x14ac:dyDescent="0.25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5" x14ac:dyDescent="0.25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5" x14ac:dyDescent="0.25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5" x14ac:dyDescent="0.25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5" x14ac:dyDescent="0.25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5" x14ac:dyDescent="0.25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5" x14ac:dyDescent="0.25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5" x14ac:dyDescent="0.25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5" x14ac:dyDescent="0.25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5" x14ac:dyDescent="0.25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5" x14ac:dyDescent="0.25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5" x14ac:dyDescent="0.25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5" x14ac:dyDescent="0.25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5" x14ac:dyDescent="0.25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5" x14ac:dyDescent="0.25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5" x14ac:dyDescent="0.25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5" x14ac:dyDescent="0.25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5" x14ac:dyDescent="0.25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5" x14ac:dyDescent="0.25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5" x14ac:dyDescent="0.25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5" x14ac:dyDescent="0.25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5" x14ac:dyDescent="0.25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5" x14ac:dyDescent="0.25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5" x14ac:dyDescent="0.25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5" x14ac:dyDescent="0.25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5" x14ac:dyDescent="0.25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5" x14ac:dyDescent="0.25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5" x14ac:dyDescent="0.25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5" x14ac:dyDescent="0.25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5" x14ac:dyDescent="0.25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5" x14ac:dyDescent="0.25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5" x14ac:dyDescent="0.25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5" x14ac:dyDescent="0.25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5" x14ac:dyDescent="0.25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5" x14ac:dyDescent="0.25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5" x14ac:dyDescent="0.25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5" x14ac:dyDescent="0.25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5" x14ac:dyDescent="0.25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5" x14ac:dyDescent="0.25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5" x14ac:dyDescent="0.25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5" x14ac:dyDescent="0.25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5" x14ac:dyDescent="0.25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5" x14ac:dyDescent="0.25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5" x14ac:dyDescent="0.25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5" x14ac:dyDescent="0.25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5" x14ac:dyDescent="0.25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5" x14ac:dyDescent="0.25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5" x14ac:dyDescent="0.25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5" x14ac:dyDescent="0.25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5" x14ac:dyDescent="0.25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5" x14ac:dyDescent="0.25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5" x14ac:dyDescent="0.25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5" x14ac:dyDescent="0.25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5" x14ac:dyDescent="0.25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5" x14ac:dyDescent="0.25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5" x14ac:dyDescent="0.25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5" x14ac:dyDescent="0.25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5" x14ac:dyDescent="0.25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5" x14ac:dyDescent="0.25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5" x14ac:dyDescent="0.25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5" x14ac:dyDescent="0.25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5" x14ac:dyDescent="0.25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5" x14ac:dyDescent="0.25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5" x14ac:dyDescent="0.25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5" x14ac:dyDescent="0.25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5" x14ac:dyDescent="0.25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5" x14ac:dyDescent="0.25">
      <c r="R238"/>
      <c r="S238" s="133"/>
      <c r="T238"/>
      <c r="U238"/>
    </row>
    <row r="239" spans="18:22" ht="15" x14ac:dyDescent="0.25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23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2:C14 D12:E12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$R$2:$R$236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63"/>
      <c r="E2" s="463"/>
      <c r="F2" s="117"/>
      <c r="G2" s="117"/>
    </row>
    <row r="3" spans="1:7" ht="29.25" customHeight="1" x14ac:dyDescent="0.2">
      <c r="A3" s="117"/>
      <c r="B3" s="64"/>
      <c r="C3" s="64"/>
      <c r="D3" s="464" t="s">
        <v>354</v>
      </c>
      <c r="E3" s="464"/>
      <c r="F3" s="117"/>
      <c r="G3" s="117"/>
    </row>
    <row r="4" spans="1:7" ht="15" customHeight="1" x14ac:dyDescent="0.2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20" t="s">
        <v>356</v>
      </c>
      <c r="C6" s="420"/>
      <c r="D6" s="420"/>
      <c r="E6" s="420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8</v>
      </c>
      <c r="C9" s="462" t="str">
        <f>'Finansiniai duomenys'!C8</f>
        <v>UAB „Kaišiadorių vandenys“</v>
      </c>
      <c r="D9" s="462"/>
      <c r="E9" s="462"/>
      <c r="F9" s="117"/>
      <c r="G9" s="117"/>
    </row>
    <row r="10" spans="1:7" x14ac:dyDescent="0.2">
      <c r="A10" s="117"/>
      <c r="B10" s="85" t="s">
        <v>10</v>
      </c>
      <c r="C10" s="410" t="str">
        <f>'Finansiniai duomenys'!C9</f>
        <v>Uždaroji akcinė bendrovė (UAB)</v>
      </c>
      <c r="D10" s="410"/>
      <c r="E10" s="410"/>
      <c r="F10" s="117"/>
      <c r="G10" s="117"/>
    </row>
    <row r="11" spans="1:7" ht="12" hidden="1" customHeight="1" x14ac:dyDescent="0.2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">
      <c r="A14" s="117"/>
      <c r="B14" s="85" t="s">
        <v>357</v>
      </c>
      <c r="C14" s="410" t="e">
        <f>'Finansiniai duomenys'!#REF!</f>
        <v>#REF!</v>
      </c>
      <c r="D14" s="410"/>
      <c r="E14" s="410"/>
      <c r="F14" s="117"/>
      <c r="G14" s="117"/>
    </row>
    <row r="15" spans="1:7" ht="12" hidden="1" customHeight="1" x14ac:dyDescent="0.2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">
      <c r="A27" s="117"/>
      <c r="B27" s="35" t="s">
        <v>14</v>
      </c>
      <c r="C27" s="410">
        <f>'Finansiniai duomenys'!C10</f>
        <v>158834726</v>
      </c>
      <c r="D27" s="410"/>
      <c r="E27" s="410"/>
      <c r="F27" s="117"/>
      <c r="G27" s="117"/>
    </row>
    <row r="28" spans="1:9" x14ac:dyDescent="0.2">
      <c r="A28" s="117"/>
      <c r="B28" s="35" t="s">
        <v>17</v>
      </c>
      <c r="C28" s="410" t="e">
        <f>'Finansiniai duomenys'!#REF!</f>
        <v>#REF!</v>
      </c>
      <c r="D28" s="410"/>
      <c r="E28" s="410"/>
      <c r="F28" s="117"/>
      <c r="G28" s="117"/>
    </row>
    <row r="29" spans="1:9" x14ac:dyDescent="0.2">
      <c r="A29" s="117"/>
      <c r="B29" s="35" t="s">
        <v>21</v>
      </c>
      <c r="C29" s="410" t="e">
        <f>'Finansiniai duomenys'!#REF!</f>
        <v>#REF!</v>
      </c>
      <c r="D29" s="410"/>
      <c r="E29" s="410"/>
      <c r="F29" s="117"/>
      <c r="G29" s="117"/>
      <c r="H29" s="34" t="s">
        <v>27</v>
      </c>
      <c r="I29" s="34"/>
    </row>
    <row r="30" spans="1:9" x14ac:dyDescent="0.2">
      <c r="A30" s="117"/>
      <c r="B30" s="35"/>
      <c r="C30" s="410" t="e">
        <f>'Finansiniai duomenys'!#REF!</f>
        <v>#REF!</v>
      </c>
      <c r="D30" s="410"/>
      <c r="E30" s="410"/>
      <c r="F30" s="117"/>
      <c r="G30" s="117"/>
      <c r="H30" s="34" t="s">
        <v>31</v>
      </c>
      <c r="I30" s="34"/>
    </row>
    <row r="31" spans="1:9" x14ac:dyDescent="0.2">
      <c r="A31" s="117"/>
      <c r="B31" s="35" t="s">
        <v>26</v>
      </c>
      <c r="C31" s="410" t="str">
        <f>'Finansiniai duomenys'!C12</f>
        <v>Rolandas Zazerskis</v>
      </c>
      <c r="D31" s="410"/>
      <c r="E31" s="410"/>
      <c r="F31" s="117"/>
      <c r="G31" s="117"/>
      <c r="H31" s="34" t="s">
        <v>34</v>
      </c>
      <c r="I31" s="34"/>
    </row>
    <row r="32" spans="1:9" x14ac:dyDescent="0.2">
      <c r="A32" s="117"/>
      <c r="B32" s="35" t="s">
        <v>30</v>
      </c>
      <c r="C32" s="461" t="str">
        <f>'Finansiniai duomenys'!C15</f>
        <v>Angelė Jurevičienė</v>
      </c>
      <c r="D32" s="461"/>
      <c r="E32" s="461"/>
      <c r="F32" s="117"/>
      <c r="G32" s="117"/>
      <c r="H32" s="34" t="s">
        <v>358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">
      <c r="A34" s="117"/>
      <c r="B34" s="35"/>
      <c r="C34" s="416" t="s">
        <v>37</v>
      </c>
      <c r="D34" s="417"/>
      <c r="E34" s="417"/>
      <c r="F34" s="117"/>
      <c r="G34" s="117"/>
      <c r="H34" s="34" t="s">
        <v>48</v>
      </c>
      <c r="I34" s="34"/>
    </row>
    <row r="35" spans="1:9" x14ac:dyDescent="0.2">
      <c r="A35" s="117"/>
      <c r="B35" s="35" t="s">
        <v>41</v>
      </c>
      <c r="C35" s="445" t="s">
        <v>359</v>
      </c>
      <c r="D35" s="445"/>
      <c r="E35" s="68" t="s">
        <v>43</v>
      </c>
      <c r="F35" s="117"/>
      <c r="G35" s="117"/>
      <c r="H35" s="34" t="s">
        <v>52</v>
      </c>
      <c r="I35" s="34"/>
    </row>
    <row r="36" spans="1:9" x14ac:dyDescent="0.2">
      <c r="A36" s="117"/>
      <c r="B36" s="86" t="s">
        <v>47</v>
      </c>
      <c r="C36" s="465" t="str">
        <f>'Finansiniai duomenys'!C19</f>
        <v>Kaišiadorių rajono savivaldybė</v>
      </c>
      <c r="D36" s="466"/>
      <c r="E36" s="118">
        <f>'Finansiniai duomenys'!E19</f>
        <v>1</v>
      </c>
      <c r="F36" s="117"/>
      <c r="G36" s="117"/>
      <c r="H36" s="34" t="s">
        <v>56</v>
      </c>
      <c r="I36" s="34"/>
    </row>
    <row r="37" spans="1:9" x14ac:dyDescent="0.2">
      <c r="A37" s="117"/>
      <c r="B37" s="86" t="s">
        <v>51</v>
      </c>
      <c r="C37" s="465">
        <f>'Finansiniai duomenys'!C20</f>
        <v>0</v>
      </c>
      <c r="D37" s="466"/>
      <c r="E37" s="118">
        <f>'Finansiniai duomenys'!E20</f>
        <v>0</v>
      </c>
      <c r="F37" s="117"/>
      <c r="G37" s="117"/>
      <c r="H37" s="34" t="s">
        <v>59</v>
      </c>
      <c r="I37" s="34"/>
    </row>
    <row r="38" spans="1:9" x14ac:dyDescent="0.2">
      <c r="A38" s="117"/>
      <c r="B38" s="86" t="s">
        <v>55</v>
      </c>
      <c r="C38" s="465">
        <f>'Finansiniai duomenys'!C26</f>
        <v>0</v>
      </c>
      <c r="D38" s="466"/>
      <c r="E38" s="118">
        <f>'Finansiniai duomenys'!E26</f>
        <v>0</v>
      </c>
      <c r="F38" s="117"/>
      <c r="G38" s="117"/>
      <c r="H38" s="30" t="s">
        <v>62</v>
      </c>
      <c r="I38" s="34"/>
    </row>
    <row r="39" spans="1:9" x14ac:dyDescent="0.2">
      <c r="A39" s="117"/>
      <c r="B39" s="86" t="s">
        <v>58</v>
      </c>
      <c r="C39" s="465">
        <f>'Finansiniai duomenys'!C27</f>
        <v>0</v>
      </c>
      <c r="D39" s="466"/>
      <c r="E39" s="118">
        <f>'Finansiniai duomenys'!E27</f>
        <v>0</v>
      </c>
      <c r="F39" s="117"/>
      <c r="G39" s="117"/>
      <c r="H39" s="30" t="s">
        <v>65</v>
      </c>
    </row>
    <row r="40" spans="1:9" x14ac:dyDescent="0.2">
      <c r="A40" s="117"/>
      <c r="B40" s="86" t="s">
        <v>61</v>
      </c>
      <c r="C40" s="465">
        <f>'Finansiniai duomenys'!C28</f>
        <v>0</v>
      </c>
      <c r="D40" s="466"/>
      <c r="E40" s="118">
        <f>'Finansiniai duomenys'!E28</f>
        <v>0</v>
      </c>
      <c r="F40" s="117"/>
      <c r="G40" s="117"/>
    </row>
    <row r="41" spans="1:9" x14ac:dyDescent="0.2">
      <c r="A41" s="117"/>
      <c r="B41" s="86" t="s">
        <v>75</v>
      </c>
      <c r="C41" s="449" t="s">
        <v>76</v>
      </c>
      <c r="D41" s="450"/>
      <c r="E41" s="69">
        <f>100%-SUM(E36:E40)</f>
        <v>0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78</v>
      </c>
      <c r="C43" s="467">
        <f>'Finansiniai duomenys'!C31</f>
        <v>0</v>
      </c>
      <c r="D43" s="467"/>
      <c r="E43" s="467"/>
      <c r="F43" s="117"/>
      <c r="G43" s="117"/>
    </row>
    <row r="44" spans="1:9" ht="24" x14ac:dyDescent="0.2">
      <c r="A44" s="117"/>
      <c r="B44" s="87" t="s">
        <v>360</v>
      </c>
      <c r="C44" s="468">
        <f>'Finansiniai duomenys'!C32</f>
        <v>0</v>
      </c>
      <c r="D44" s="468"/>
      <c r="E44" s="468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82</v>
      </c>
      <c r="C46" s="469" t="e">
        <f>'Finansiniai duomenys'!#REF!</f>
        <v>#REF!</v>
      </c>
      <c r="D46" s="469"/>
      <c r="E46" s="469"/>
      <c r="F46" s="117"/>
      <c r="G46" s="117"/>
    </row>
    <row r="47" spans="1:9" ht="41.25" customHeight="1" x14ac:dyDescent="0.2">
      <c r="A47" s="117"/>
      <c r="B47" s="88" t="s">
        <v>84</v>
      </c>
      <c r="C47" s="470" t="e">
        <f>'Finansiniai duomenys'!#REF!</f>
        <v>#REF!</v>
      </c>
      <c r="D47" s="470"/>
      <c r="E47" s="470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43" t="s">
        <v>87</v>
      </c>
      <c r="D49" s="443"/>
      <c r="E49" s="443"/>
      <c r="F49" s="117"/>
      <c r="G49" s="117"/>
      <c r="H49" s="36"/>
    </row>
    <row r="50" spans="1:12" s="36" customFormat="1" ht="12" customHeight="1" x14ac:dyDescent="0.2">
      <c r="A50" s="123"/>
      <c r="B50" s="135"/>
      <c r="C50" s="455"/>
      <c r="D50" s="455"/>
      <c r="E50" s="455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5" t="s">
        <v>91</v>
      </c>
      <c r="D51" s="435"/>
      <c r="E51" s="435"/>
      <c r="F51" s="117"/>
      <c r="G51" s="117"/>
    </row>
    <row r="52" spans="1:12" x14ac:dyDescent="0.2">
      <c r="A52" s="117"/>
      <c r="B52" s="34"/>
      <c r="C52" s="437" t="s">
        <v>93</v>
      </c>
      <c r="D52" s="437"/>
      <c r="E52" s="437"/>
      <c r="F52" s="117"/>
      <c r="G52" s="117"/>
    </row>
    <row r="53" spans="1:12" ht="12.75" thickBot="1" x14ac:dyDescent="0.25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238</v>
      </c>
      <c r="C139" s="433"/>
      <c r="D139" s="433"/>
      <c r="E139" s="433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245</v>
      </c>
      <c r="C144" s="439"/>
      <c r="D144" s="439"/>
      <c r="E144" s="439"/>
      <c r="F144" s="117"/>
      <c r="G144" s="117"/>
    </row>
    <row r="145" spans="1:7" x14ac:dyDescent="0.2">
      <c r="A145" s="117"/>
      <c r="B145" s="34" t="s">
        <v>247</v>
      </c>
      <c r="C145" s="441"/>
      <c r="D145" s="441"/>
      <c r="E145" s="441"/>
      <c r="F145" s="117"/>
      <c r="G145" s="117"/>
    </row>
    <row r="146" spans="1:7" ht="24" x14ac:dyDescent="0.2">
      <c r="A146" s="117"/>
      <c r="B146" s="115" t="s">
        <v>249</v>
      </c>
      <c r="C146" s="429"/>
      <c r="D146" s="429"/>
      <c r="E146" s="429"/>
      <c r="F146" s="117"/>
      <c r="G146" s="117"/>
    </row>
    <row r="147" spans="1:7" ht="30" customHeight="1" x14ac:dyDescent="0.2">
      <c r="A147" s="117"/>
      <c r="B147" s="116" t="s">
        <v>376</v>
      </c>
      <c r="C147" s="431"/>
      <c r="D147" s="431"/>
      <c r="E147" s="431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110"/>
  <sheetViews>
    <sheetView showGridLines="0" tabSelected="1" zoomScaleNormal="100" workbookViewId="0">
      <selection activeCell="G62" sqref="G62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" customHeight="1" thickTop="1" x14ac:dyDescent="0.25">
      <c r="A2" s="12"/>
      <c r="B2" s="321"/>
      <c r="C2" s="322"/>
      <c r="D2" s="477" t="s">
        <v>501</v>
      </c>
      <c r="E2" s="478"/>
      <c r="F2" s="478"/>
      <c r="G2" s="478"/>
      <c r="H2" s="489" t="s">
        <v>378</v>
      </c>
      <c r="I2" s="489"/>
      <c r="J2" s="490"/>
      <c r="K2" s="12"/>
    </row>
    <row r="3" spans="1:13" ht="51" customHeight="1" x14ac:dyDescent="0.25">
      <c r="A3" s="12"/>
      <c r="B3" s="323"/>
      <c r="D3" s="476" t="s">
        <v>584</v>
      </c>
      <c r="E3" s="476"/>
      <c r="F3" s="476"/>
      <c r="H3" s="392" t="s">
        <v>355</v>
      </c>
      <c r="J3" s="324"/>
      <c r="K3" s="12"/>
    </row>
    <row r="4" spans="1:13" s="12" customFormat="1" x14ac:dyDescent="0.25">
      <c r="B4" s="471" t="s">
        <v>8</v>
      </c>
      <c r="C4" s="472"/>
      <c r="D4" s="475" t="str">
        <f>'Finansiniai duomenys'!C8</f>
        <v>UAB „Kaišiadorių vandenys“</v>
      </c>
      <c r="E4" s="475"/>
      <c r="F4" s="475"/>
      <c r="G4" s="475"/>
      <c r="H4" s="473"/>
      <c r="I4" s="473"/>
      <c r="J4" s="474"/>
      <c r="L4"/>
    </row>
    <row r="5" spans="1:13" s="12" customFormat="1" x14ac:dyDescent="0.25">
      <c r="B5" s="471" t="s">
        <v>10</v>
      </c>
      <c r="C5" s="472"/>
      <c r="D5" s="473" t="str">
        <f>IFERROR(VLOOKUP(D4,'Finansiniai duomenys'!R2:T236,3,FALSE),"")</f>
        <v>Uždaroji akcinė bendrovė (UAB)</v>
      </c>
      <c r="E5" s="473"/>
      <c r="F5" s="473"/>
      <c r="G5" s="473"/>
      <c r="H5" s="473"/>
      <c r="I5" s="473"/>
      <c r="J5" s="474"/>
      <c r="L5"/>
    </row>
    <row r="6" spans="1:13" s="12" customFormat="1" x14ac:dyDescent="0.25">
      <c r="B6" s="471" t="s">
        <v>14</v>
      </c>
      <c r="C6" s="472"/>
      <c r="D6" s="473">
        <f>IFERROR(VLOOKUP(D4,'Finansiniai duomenys'!R2:T236,2,FALSE),"")</f>
        <v>158834726</v>
      </c>
      <c r="E6" s="473"/>
      <c r="F6" s="473"/>
      <c r="G6" s="473"/>
      <c r="H6" s="473"/>
      <c r="I6" s="473"/>
      <c r="J6" s="474"/>
      <c r="L6"/>
    </row>
    <row r="7" spans="1:13" x14ac:dyDescent="0.25">
      <c r="A7" s="12"/>
      <c r="B7" s="471" t="s">
        <v>21</v>
      </c>
      <c r="C7" s="472"/>
      <c r="D7" s="473" t="str">
        <f>IFERROR(VLOOKUP(D4,'Finansiniai duomenys'!R2:U236,4,FALSE),"")</f>
        <v>Vandentvarka</v>
      </c>
      <c r="E7" s="473"/>
      <c r="F7" s="473"/>
      <c r="G7" s="473"/>
      <c r="H7" s="473"/>
      <c r="I7" s="473"/>
      <c r="J7" s="474"/>
      <c r="K7" s="12"/>
      <c r="M7" s="12"/>
    </row>
    <row r="8" spans="1:13" x14ac:dyDescent="0.25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25">
      <c r="A9" s="12"/>
      <c r="B9" s="323"/>
      <c r="D9" s="325"/>
      <c r="E9" s="325"/>
      <c r="G9" s="326"/>
      <c r="I9" s="327"/>
      <c r="J9" s="324"/>
      <c r="K9" s="12"/>
    </row>
    <row r="10" spans="1:13" ht="15.75" thickBot="1" x14ac:dyDescent="0.3">
      <c r="A10" s="12"/>
      <c r="B10" s="323"/>
      <c r="D10" s="325"/>
      <c r="E10" s="325"/>
      <c r="G10" s="326"/>
      <c r="I10" s="327"/>
      <c r="J10" s="324"/>
      <c r="K10" s="12"/>
    </row>
    <row r="11" spans="1:13" ht="49.5" thickTop="1" thickBot="1" x14ac:dyDescent="0.3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6.5" thickTop="1" thickBot="1" x14ac:dyDescent="0.3">
      <c r="A12" s="12"/>
      <c r="B12" s="323"/>
      <c r="D12" s="323" t="s">
        <v>453</v>
      </c>
      <c r="E12" s="396"/>
      <c r="F12" s="396"/>
      <c r="G12" s="397"/>
      <c r="H12" s="396"/>
      <c r="I12" s="397"/>
      <c r="J12" s="398"/>
      <c r="K12" s="12"/>
    </row>
    <row r="13" spans="1:13" ht="15.75" thickTop="1" x14ac:dyDescent="0.25">
      <c r="A13" s="12"/>
      <c r="B13" s="323"/>
      <c r="D13" s="491" t="s">
        <v>582</v>
      </c>
      <c r="F13" s="493" t="s">
        <v>579</v>
      </c>
      <c r="G13" s="493"/>
      <c r="H13" s="5"/>
      <c r="I13" s="302"/>
      <c r="J13" s="324"/>
      <c r="K13" s="12"/>
    </row>
    <row r="14" spans="1:13" x14ac:dyDescent="0.25">
      <c r="A14" s="12"/>
      <c r="B14" s="323"/>
      <c r="D14" s="492"/>
      <c r="F14" s="493" t="s">
        <v>580</v>
      </c>
      <c r="G14" s="493"/>
      <c r="H14" s="395"/>
      <c r="I14" s="302"/>
      <c r="J14" s="324"/>
      <c r="K14" s="12"/>
    </row>
    <row r="15" spans="1:13" ht="15.75" thickBot="1" x14ac:dyDescent="0.3">
      <c r="A15" s="12"/>
      <c r="B15" s="323"/>
      <c r="D15" s="323"/>
      <c r="J15" s="324"/>
      <c r="K15" s="12"/>
    </row>
    <row r="16" spans="1:13" ht="49.5" thickTop="1" thickBot="1" x14ac:dyDescent="0.3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.75" thickTop="1" x14ac:dyDescent="0.25">
      <c r="A17" s="12"/>
      <c r="B17" s="323"/>
      <c r="D17" s="323" t="s">
        <v>217</v>
      </c>
      <c r="G17" s="46">
        <f>'Finansiniai duomenys'!C115</f>
        <v>142.9</v>
      </c>
      <c r="I17" s="46">
        <f>'Finansiniai duomenys'!E115</f>
        <v>144.5</v>
      </c>
      <c r="J17" s="324"/>
      <c r="K17" s="12"/>
    </row>
    <row r="18" spans="1:11" x14ac:dyDescent="0.25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25">
      <c r="A19" s="12"/>
      <c r="B19" s="323"/>
      <c r="D19" s="323" t="s">
        <v>454</v>
      </c>
      <c r="F19" s="28"/>
      <c r="G19" s="28"/>
      <c r="H19" s="28"/>
      <c r="I19" s="28"/>
      <c r="J19" s="324"/>
      <c r="K19" s="12"/>
    </row>
    <row r="20" spans="1:11" x14ac:dyDescent="0.25">
      <c r="A20" s="12"/>
      <c r="B20" s="323"/>
      <c r="D20" s="323" t="s">
        <v>455</v>
      </c>
      <c r="F20" s="28"/>
      <c r="G20" s="28"/>
      <c r="H20" s="28"/>
      <c r="I20" s="28"/>
      <c r="J20" s="324"/>
      <c r="K20" s="12"/>
    </row>
    <row r="21" spans="1:11" x14ac:dyDescent="0.25">
      <c r="A21" s="12"/>
      <c r="B21" s="323"/>
      <c r="D21" s="323" t="s">
        <v>456</v>
      </c>
      <c r="F21" s="28"/>
      <c r="G21" s="28"/>
      <c r="H21" s="28"/>
      <c r="I21" s="28"/>
      <c r="J21" s="324"/>
      <c r="K21" s="12"/>
    </row>
    <row r="22" spans="1:11" x14ac:dyDescent="0.25">
      <c r="A22" s="12"/>
      <c r="B22" s="323"/>
      <c r="D22" s="323" t="s">
        <v>457</v>
      </c>
      <c r="G22" s="28">
        <v>142.9</v>
      </c>
      <c r="I22" s="28">
        <v>144.5</v>
      </c>
      <c r="J22" s="324"/>
      <c r="K22" s="12"/>
    </row>
    <row r="23" spans="1:11" x14ac:dyDescent="0.25">
      <c r="A23" s="12"/>
      <c r="B23" s="323"/>
      <c r="D23" s="323"/>
      <c r="J23" s="324"/>
      <c r="K23" s="12"/>
    </row>
    <row r="24" spans="1:11" ht="15.75" thickBot="1" x14ac:dyDescent="0.3">
      <c r="A24" s="12"/>
      <c r="B24" s="323"/>
      <c r="D24" s="323"/>
      <c r="E24" s="335"/>
      <c r="F24" s="336"/>
      <c r="G24" s="337" t="str">
        <f>IF((G19+G20+G21+G22)=G17,"Gerai","Klaida")</f>
        <v>Gerai</v>
      </c>
      <c r="H24" s="327"/>
      <c r="I24" s="337" t="str">
        <f>IF((I19+I20+I21+I22)=I17,"Gerai","Klaida")</f>
        <v>Gerai</v>
      </c>
      <c r="J24" s="324"/>
      <c r="K24" s="12"/>
    </row>
    <row r="25" spans="1:11" ht="49.5" thickTop="1" thickBot="1" x14ac:dyDescent="0.3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.75" thickTop="1" x14ac:dyDescent="0.25">
      <c r="A26" s="12"/>
      <c r="B26" s="323"/>
      <c r="D26" s="323" t="s">
        <v>512</v>
      </c>
      <c r="E26" s="338"/>
      <c r="G26" s="28"/>
      <c r="I26" s="28"/>
      <c r="J26" s="324"/>
      <c r="K26" s="12"/>
    </row>
    <row r="27" spans="1:11" x14ac:dyDescent="0.25">
      <c r="A27" s="12"/>
      <c r="B27" s="323"/>
      <c r="D27" s="323" t="s">
        <v>485</v>
      </c>
      <c r="E27" s="338"/>
      <c r="G27" s="28"/>
      <c r="I27" s="28"/>
      <c r="J27" s="324"/>
      <c r="K27" s="12"/>
    </row>
    <row r="28" spans="1:11" x14ac:dyDescent="0.25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25">
      <c r="A29" s="12"/>
      <c r="B29" s="323"/>
      <c r="D29" s="323" t="s">
        <v>460</v>
      </c>
      <c r="E29" s="338"/>
      <c r="G29" s="28"/>
      <c r="I29" s="28"/>
      <c r="J29" s="324"/>
      <c r="K29" s="12"/>
    </row>
    <row r="30" spans="1:11" x14ac:dyDescent="0.25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25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25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25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25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25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25">
      <c r="A36" s="12"/>
      <c r="B36" s="323"/>
      <c r="D36" s="323"/>
      <c r="J36" s="324"/>
      <c r="K36" s="12"/>
    </row>
    <row r="37" spans="1:11" ht="15.75" thickBot="1" x14ac:dyDescent="0.3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6.5" thickTop="1" thickBot="1" x14ac:dyDescent="0.3">
      <c r="A38" s="12"/>
      <c r="B38" s="323"/>
      <c r="D38" s="344"/>
      <c r="E38" s="344"/>
      <c r="J38" s="324"/>
      <c r="K38" s="12"/>
    </row>
    <row r="39" spans="1:11" ht="49.5" thickTop="1" thickBot="1" x14ac:dyDescent="0.3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6.5" thickTop="1" thickBot="1" x14ac:dyDescent="0.3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6.5" thickTop="1" thickBot="1" x14ac:dyDescent="0.3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6.5" thickTop="1" thickBot="1" x14ac:dyDescent="0.3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.75" thickTop="1" x14ac:dyDescent="0.25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25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25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25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25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25">
      <c r="A48" s="12"/>
      <c r="B48" s="323"/>
      <c r="D48" s="357" t="s">
        <v>468</v>
      </c>
      <c r="G48" s="28"/>
      <c r="I48" s="28"/>
      <c r="J48" s="358"/>
      <c r="K48" s="12"/>
    </row>
    <row r="49" spans="1:11" ht="15.75" thickBot="1" x14ac:dyDescent="0.3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.75" thickTop="1" x14ac:dyDescent="0.25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25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25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25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25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25">
      <c r="A55" s="12"/>
      <c r="B55" s="323"/>
      <c r="D55" s="323" t="s">
        <v>401</v>
      </c>
      <c r="G55" s="28"/>
      <c r="I55" s="28"/>
      <c r="J55" s="324"/>
      <c r="K55" s="12"/>
    </row>
    <row r="56" spans="1:11" ht="15.75" thickBot="1" x14ac:dyDescent="0.3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6.5" thickTop="1" thickBot="1" x14ac:dyDescent="0.3">
      <c r="A57" s="12"/>
      <c r="B57" s="323"/>
      <c r="J57" s="324"/>
      <c r="K57" s="12"/>
    </row>
    <row r="58" spans="1:11" ht="49.5" thickTop="1" thickBot="1" x14ac:dyDescent="0.3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.75" thickTop="1" x14ac:dyDescent="0.25">
      <c r="A59" s="12"/>
      <c r="B59" s="323"/>
      <c r="D59" s="354" t="s">
        <v>470</v>
      </c>
      <c r="E59" s="355"/>
      <c r="F59" s="355"/>
      <c r="G59" s="309">
        <v>430.5</v>
      </c>
      <c r="H59" s="355"/>
      <c r="I59" s="312">
        <v>430.5</v>
      </c>
      <c r="J59" s="356"/>
      <c r="K59" s="12"/>
    </row>
    <row r="60" spans="1:11" x14ac:dyDescent="0.25">
      <c r="A60" s="12"/>
      <c r="B60" s="323"/>
      <c r="D60" s="357" t="s">
        <v>402</v>
      </c>
      <c r="G60" s="28">
        <v>236.12</v>
      </c>
      <c r="I60" s="75">
        <v>236.1</v>
      </c>
      <c r="J60" s="358"/>
      <c r="K60" s="12"/>
    </row>
    <row r="61" spans="1:11" ht="15.75" thickBot="1" x14ac:dyDescent="0.3">
      <c r="A61" s="12"/>
      <c r="B61" s="323"/>
      <c r="D61" s="359" t="s">
        <v>403</v>
      </c>
      <c r="E61" s="360"/>
      <c r="F61" s="360"/>
      <c r="G61" s="310">
        <v>194.37</v>
      </c>
      <c r="H61" s="360"/>
      <c r="I61" s="313">
        <v>194.4</v>
      </c>
      <c r="J61" s="361"/>
      <c r="K61" s="12"/>
    </row>
    <row r="62" spans="1:11" ht="15.75" thickTop="1" x14ac:dyDescent="0.25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25">
      <c r="A63" s="12"/>
      <c r="B63" s="323"/>
      <c r="D63" s="357" t="s">
        <v>404</v>
      </c>
      <c r="G63" s="75">
        <v>1227620</v>
      </c>
      <c r="I63" s="75">
        <v>1148790</v>
      </c>
      <c r="J63" s="358"/>
      <c r="K63" s="12"/>
    </row>
    <row r="64" spans="1:11" x14ac:dyDescent="0.25">
      <c r="A64" s="12"/>
      <c r="B64" s="323"/>
      <c r="D64" s="357" t="s">
        <v>405</v>
      </c>
      <c r="G64" s="75">
        <v>932943</v>
      </c>
      <c r="I64" s="75">
        <v>878726</v>
      </c>
      <c r="J64" s="358"/>
      <c r="K64" s="12"/>
    </row>
    <row r="65" spans="1:11" ht="15.75" thickBot="1" x14ac:dyDescent="0.3">
      <c r="A65" s="12"/>
      <c r="B65" s="323"/>
      <c r="D65" s="359" t="s">
        <v>408</v>
      </c>
      <c r="E65" s="360"/>
      <c r="F65" s="360"/>
      <c r="G65" s="313">
        <v>294677</v>
      </c>
      <c r="H65" s="360"/>
      <c r="I65" s="313">
        <v>270064</v>
      </c>
      <c r="J65" s="361"/>
      <c r="K65" s="12"/>
    </row>
    <row r="66" spans="1:11" ht="15.75" thickTop="1" x14ac:dyDescent="0.25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25">
      <c r="A67" s="12"/>
      <c r="B67" s="323"/>
      <c r="D67" s="357" t="s">
        <v>406</v>
      </c>
      <c r="E67" s="363"/>
      <c r="F67" s="363"/>
      <c r="G67" s="75">
        <v>1970927</v>
      </c>
      <c r="H67" s="363"/>
      <c r="I67" s="75">
        <v>1955927</v>
      </c>
      <c r="J67" s="358"/>
      <c r="K67" s="12"/>
    </row>
    <row r="68" spans="1:11" ht="15.75" thickBot="1" x14ac:dyDescent="0.3">
      <c r="A68" s="12"/>
      <c r="B68" s="323"/>
      <c r="D68" s="359" t="s">
        <v>407</v>
      </c>
      <c r="E68" s="364"/>
      <c r="F68" s="364"/>
      <c r="G68" s="313">
        <v>1246253</v>
      </c>
      <c r="H68" s="364"/>
      <c r="I68" s="313">
        <v>993505</v>
      </c>
      <c r="J68" s="361"/>
      <c r="K68" s="12"/>
    </row>
    <row r="69" spans="1:11" ht="15.75" thickTop="1" x14ac:dyDescent="0.25">
      <c r="A69" s="12"/>
      <c r="B69" s="323"/>
      <c r="D69" s="354" t="s">
        <v>471</v>
      </c>
      <c r="E69" s="314"/>
      <c r="F69" s="314"/>
      <c r="G69" s="312">
        <v>9143</v>
      </c>
      <c r="H69" s="314"/>
      <c r="I69" s="312">
        <v>9344</v>
      </c>
      <c r="J69" s="356"/>
      <c r="K69" s="12"/>
    </row>
    <row r="70" spans="1:11" x14ac:dyDescent="0.25">
      <c r="A70" s="12"/>
      <c r="B70" s="323"/>
      <c r="D70" s="357" t="s">
        <v>409</v>
      </c>
      <c r="E70" s="302"/>
      <c r="F70" s="302"/>
      <c r="G70" s="75">
        <v>300</v>
      </c>
      <c r="H70" s="302"/>
      <c r="I70" s="75">
        <v>300</v>
      </c>
      <c r="J70" s="358"/>
      <c r="K70" s="12"/>
    </row>
    <row r="71" spans="1:11" ht="15.75" thickBot="1" x14ac:dyDescent="0.3">
      <c r="A71" s="12"/>
      <c r="B71" s="323"/>
      <c r="D71" s="359" t="s">
        <v>414</v>
      </c>
      <c r="E71" s="315"/>
      <c r="F71" s="315"/>
      <c r="G71" s="313">
        <v>8843</v>
      </c>
      <c r="H71" s="315"/>
      <c r="I71" s="313">
        <v>9044</v>
      </c>
      <c r="J71" s="361"/>
      <c r="K71" s="12"/>
    </row>
    <row r="72" spans="1:11" ht="16.5" thickTop="1" thickBot="1" x14ac:dyDescent="0.3">
      <c r="A72" s="12"/>
      <c r="B72" s="323"/>
      <c r="D72" s="323" t="s">
        <v>472</v>
      </c>
      <c r="E72" s="302"/>
      <c r="F72" s="302"/>
      <c r="G72" s="5">
        <v>1790</v>
      </c>
      <c r="H72" s="302"/>
      <c r="I72" s="5">
        <v>2356</v>
      </c>
      <c r="J72" s="324"/>
      <c r="K72" s="12"/>
    </row>
    <row r="73" spans="1:11" ht="16.5" thickTop="1" thickBot="1" x14ac:dyDescent="0.3">
      <c r="A73" s="12"/>
      <c r="B73" s="323"/>
      <c r="D73" s="365" t="s">
        <v>473</v>
      </c>
      <c r="E73" s="316"/>
      <c r="F73" s="316"/>
      <c r="G73" s="317">
        <v>120</v>
      </c>
      <c r="H73" s="316"/>
      <c r="I73" s="317">
        <v>120</v>
      </c>
      <c r="J73" s="353"/>
      <c r="K73" s="12"/>
    </row>
    <row r="74" spans="1:11" ht="16.5" thickTop="1" thickBot="1" x14ac:dyDescent="0.3">
      <c r="A74" s="12"/>
      <c r="B74" s="323"/>
      <c r="D74" s="339" t="s">
        <v>474</v>
      </c>
      <c r="E74" s="292"/>
      <c r="F74" s="292"/>
      <c r="G74" s="293">
        <v>31950</v>
      </c>
      <c r="H74" s="292"/>
      <c r="I74" s="293">
        <v>42184</v>
      </c>
      <c r="J74" s="343"/>
      <c r="K74" s="12"/>
    </row>
    <row r="75" spans="1:11" ht="16.5" thickTop="1" thickBot="1" x14ac:dyDescent="0.3">
      <c r="A75" s="12"/>
      <c r="B75" s="323"/>
      <c r="J75" s="324"/>
      <c r="K75" s="12"/>
    </row>
    <row r="76" spans="1:11" ht="49.5" thickTop="1" thickBot="1" x14ac:dyDescent="0.3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.75" thickTop="1" x14ac:dyDescent="0.25">
      <c r="A77" s="12"/>
      <c r="B77" s="323"/>
      <c r="D77" s="354" t="s">
        <v>475</v>
      </c>
      <c r="E77" s="355"/>
      <c r="F77" s="355"/>
      <c r="G77" s="309"/>
      <c r="H77" s="355"/>
      <c r="I77" s="309"/>
      <c r="J77" s="356"/>
      <c r="K77" s="12"/>
    </row>
    <row r="78" spans="1:11" x14ac:dyDescent="0.25">
      <c r="A78" s="12"/>
      <c r="B78" s="323"/>
      <c r="D78" s="357" t="s">
        <v>476</v>
      </c>
      <c r="G78" s="28"/>
      <c r="I78" s="28"/>
      <c r="J78" s="358"/>
      <c r="K78" s="12"/>
    </row>
    <row r="79" spans="1:11" ht="15.75" thickBot="1" x14ac:dyDescent="0.3">
      <c r="A79" s="12"/>
      <c r="B79" s="323"/>
      <c r="D79" s="359" t="s">
        <v>477</v>
      </c>
      <c r="E79" s="360"/>
      <c r="F79" s="360"/>
      <c r="G79" s="310"/>
      <c r="H79" s="360"/>
      <c r="I79" s="310"/>
      <c r="J79" s="361"/>
      <c r="K79" s="12"/>
    </row>
    <row r="80" spans="1:11" ht="15.75" thickTop="1" x14ac:dyDescent="0.25">
      <c r="A80" s="12"/>
      <c r="B80" s="323"/>
      <c r="D80" s="323" t="s">
        <v>506</v>
      </c>
      <c r="G80" s="28"/>
      <c r="I80" s="28"/>
      <c r="J80" s="324"/>
      <c r="K80" s="12"/>
    </row>
    <row r="81" spans="1:11" x14ac:dyDescent="0.25">
      <c r="A81" s="12"/>
      <c r="B81" s="323"/>
      <c r="D81" s="323" t="s">
        <v>476</v>
      </c>
      <c r="G81" s="28"/>
      <c r="I81" s="28"/>
      <c r="J81" s="324"/>
      <c r="K81" s="12"/>
    </row>
    <row r="82" spans="1:11" x14ac:dyDescent="0.25">
      <c r="A82" s="12"/>
      <c r="B82" s="323"/>
      <c r="D82" s="323" t="s">
        <v>478</v>
      </c>
      <c r="G82" s="28"/>
      <c r="I82" s="28"/>
      <c r="J82" s="324"/>
      <c r="K82" s="12"/>
    </row>
    <row r="83" spans="1:11" ht="15.75" thickBot="1" x14ac:dyDescent="0.3">
      <c r="A83" s="12"/>
      <c r="B83" s="323"/>
      <c r="D83" s="339" t="s">
        <v>479</v>
      </c>
      <c r="E83" s="341"/>
      <c r="F83" s="341"/>
      <c r="G83" s="291"/>
      <c r="H83" s="341"/>
      <c r="I83" s="291"/>
      <c r="J83" s="343"/>
      <c r="K83" s="12"/>
    </row>
    <row r="84" spans="1:11" ht="16.5" thickTop="1" thickBot="1" x14ac:dyDescent="0.3">
      <c r="A84" s="12"/>
      <c r="B84" s="323"/>
      <c r="G84" s="294"/>
      <c r="I84" s="294"/>
      <c r="J84" s="324"/>
      <c r="K84" s="12"/>
    </row>
    <row r="85" spans="1:11" ht="49.5" thickTop="1" thickBot="1" x14ac:dyDescent="0.3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.75" thickTop="1" x14ac:dyDescent="0.25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25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25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25">
      <c r="A89" s="12"/>
      <c r="B89" s="323"/>
      <c r="D89" s="357" t="s">
        <v>412</v>
      </c>
      <c r="G89" s="28"/>
      <c r="I89" s="28"/>
      <c r="J89" s="358"/>
      <c r="K89" s="12"/>
    </row>
    <row r="90" spans="1:11" ht="15.75" thickBot="1" x14ac:dyDescent="0.3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6.5" thickTop="1" thickBot="1" x14ac:dyDescent="0.3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6.5" thickTop="1" thickBot="1" x14ac:dyDescent="0.3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6.5" thickTop="1" thickBot="1" x14ac:dyDescent="0.3">
      <c r="A93" s="12"/>
      <c r="B93" s="323"/>
      <c r="J93" s="324"/>
      <c r="K93" s="12"/>
    </row>
    <row r="94" spans="1:11" ht="16.5" thickTop="1" thickBot="1" x14ac:dyDescent="0.3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.75" thickTop="1" x14ac:dyDescent="0.25">
      <c r="A95" s="12"/>
      <c r="B95" s="323"/>
      <c r="D95" s="323" t="s">
        <v>398</v>
      </c>
      <c r="G95" s="481"/>
      <c r="H95" s="481"/>
      <c r="I95" s="482"/>
      <c r="J95" s="324"/>
      <c r="K95" s="12"/>
    </row>
    <row r="96" spans="1:11" ht="52.9" customHeight="1" x14ac:dyDescent="0.25">
      <c r="A96" s="12"/>
      <c r="B96" s="323"/>
      <c r="D96" s="323"/>
      <c r="G96" s="483"/>
      <c r="H96" s="483"/>
      <c r="I96" s="484"/>
      <c r="J96" s="324"/>
      <c r="K96" s="12"/>
    </row>
    <row r="97" spans="1:11" x14ac:dyDescent="0.25">
      <c r="A97" s="12"/>
      <c r="B97" s="323"/>
      <c r="D97" s="402" t="s">
        <v>243</v>
      </c>
      <c r="G97" s="485"/>
      <c r="H97" s="485"/>
      <c r="I97" s="486"/>
      <c r="J97" s="324"/>
      <c r="K97" s="12"/>
    </row>
    <row r="98" spans="1:11" x14ac:dyDescent="0.25">
      <c r="A98" s="12"/>
      <c r="B98" s="323"/>
      <c r="D98" s="323" t="s">
        <v>245</v>
      </c>
      <c r="G98" s="487" t="s">
        <v>592</v>
      </c>
      <c r="H98" s="487"/>
      <c r="I98" s="488"/>
      <c r="J98" s="324"/>
      <c r="K98" s="12"/>
    </row>
    <row r="99" spans="1:11" ht="15.6" customHeight="1" x14ac:dyDescent="0.25">
      <c r="A99" s="12"/>
      <c r="B99" s="323"/>
      <c r="D99" s="323" t="s">
        <v>247</v>
      </c>
      <c r="G99" s="487" t="s">
        <v>591</v>
      </c>
      <c r="H99" s="487"/>
      <c r="I99" s="488"/>
      <c r="J99" s="324"/>
      <c r="K99" s="12"/>
    </row>
    <row r="100" spans="1:11" x14ac:dyDescent="0.25">
      <c r="A100" s="12"/>
      <c r="B100" s="323"/>
      <c r="D100" s="323" t="s">
        <v>249</v>
      </c>
      <c r="G100" s="487" t="s">
        <v>590</v>
      </c>
      <c r="H100" s="487"/>
      <c r="I100" s="488"/>
      <c r="J100" s="324"/>
      <c r="K100" s="12"/>
    </row>
    <row r="101" spans="1:11" ht="15.75" thickBot="1" x14ac:dyDescent="0.3">
      <c r="A101" s="12"/>
      <c r="B101" s="323"/>
      <c r="D101" s="339" t="s">
        <v>399</v>
      </c>
      <c r="E101" s="341"/>
      <c r="F101" s="341"/>
      <c r="G101" s="479"/>
      <c r="H101" s="479"/>
      <c r="I101" s="480"/>
      <c r="J101" s="343"/>
      <c r="K101" s="12"/>
    </row>
    <row r="102" spans="1:11" ht="15.75" thickTop="1" x14ac:dyDescent="0.25">
      <c r="A102" s="12"/>
      <c r="B102" s="323"/>
      <c r="J102" s="324"/>
      <c r="K102" s="12"/>
    </row>
    <row r="103" spans="1:11" x14ac:dyDescent="0.25">
      <c r="A103" s="12"/>
      <c r="B103" s="323"/>
      <c r="J103" s="324"/>
      <c r="K103" s="12"/>
    </row>
    <row r="104" spans="1:11" x14ac:dyDescent="0.25">
      <c r="A104" s="12"/>
      <c r="B104" s="323"/>
      <c r="J104" s="324"/>
      <c r="K104" s="12"/>
    </row>
    <row r="105" spans="1:11" x14ac:dyDescent="0.25">
      <c r="A105" s="12"/>
      <c r="B105" s="323"/>
      <c r="J105" s="324"/>
      <c r="K105" s="12"/>
    </row>
    <row r="106" spans="1:11" x14ac:dyDescent="0.25">
      <c r="A106" s="12"/>
      <c r="B106" s="323"/>
      <c r="J106" s="324"/>
      <c r="K106" s="12"/>
    </row>
    <row r="107" spans="1:11" x14ac:dyDescent="0.25">
      <c r="A107" s="12"/>
      <c r="B107" s="323"/>
      <c r="J107" s="324"/>
      <c r="K107" s="12"/>
    </row>
    <row r="108" spans="1:11" x14ac:dyDescent="0.25">
      <c r="A108" s="12"/>
      <c r="B108" s="323"/>
      <c r="J108" s="324"/>
      <c r="K108" s="12"/>
    </row>
    <row r="109" spans="1:11" ht="15.75" thickBot="1" x14ac:dyDescent="0.3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.75" thickTop="1" x14ac:dyDescent="0.25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3">
    <dataValidation allowBlank="1" showInputMessage="1" showErrorMessage="1" promptTitle="Investicijos pavadinimas" prompt="Investicijos pavadinimas" sqref="F19:F21 H19:H21" xr:uid="{C6CFEE94-A600-482A-A766-6391FBC0EDC0}"/>
    <dataValidation allowBlank="1" showInputMessage="1" showErrorMessage="1" promptTitle="Investicijos suma" prompt="Investicijos suma" sqref="G19:G22 I19:I22" xr:uid="{8A540106-685A-450C-BF54-CE5314BF0C11}"/>
    <dataValidation allowBlank="1" showInputMessage="1" showErrorMessage="1" promptTitle="Pastaba" prompt="Įskaičiuojant visas avarijas susijusias su vandens ir nuotekų infrastruktūros, valyklų gedimais" sqref="D73 G73 I73" xr:uid="{215CE2E5-B796-4561-BB69-C4FCBDF8579F}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62" zoomScaleNormal="100" zoomScaleSheetLayoutView="100" workbookViewId="0">
      <selection activeCell="F91" sqref="F91:L91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25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494" t="s">
        <v>378</v>
      </c>
      <c r="L3" s="495"/>
      <c r="M3" s="222"/>
    </row>
    <row r="4" spans="2:15" ht="15" customHeight="1" x14ac:dyDescent="0.25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25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25">
      <c r="B6" s="221"/>
      <c r="C6" s="500" t="s">
        <v>380</v>
      </c>
      <c r="D6" s="501"/>
      <c r="E6" s="501"/>
      <c r="F6" s="501"/>
      <c r="G6" s="501"/>
      <c r="H6" s="501"/>
      <c r="I6" s="501"/>
      <c r="J6" s="501"/>
      <c r="K6" s="501"/>
      <c r="L6" s="501"/>
      <c r="M6" s="502"/>
    </row>
    <row r="7" spans="2:15" ht="15" hidden="1" customHeight="1" x14ac:dyDescent="0.25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25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.75" thickBot="1" x14ac:dyDescent="0.3">
      <c r="B9" s="221"/>
      <c r="C9" s="496" t="s">
        <v>8</v>
      </c>
      <c r="D9" s="497"/>
      <c r="E9" s="498" t="str">
        <f>'Finansiniai duomenys'!C8</f>
        <v>UAB „Kaišiadorių vandenys“</v>
      </c>
      <c r="F9" s="498"/>
      <c r="G9" s="498"/>
      <c r="H9" s="498"/>
      <c r="I9" s="498"/>
      <c r="J9" s="498"/>
      <c r="K9" s="13"/>
      <c r="L9" s="13"/>
      <c r="M9" s="222"/>
    </row>
    <row r="10" spans="2:15" ht="15.75" thickBot="1" x14ac:dyDescent="0.3">
      <c r="B10" s="221"/>
      <c r="C10" s="496" t="s">
        <v>10</v>
      </c>
      <c r="D10" s="497"/>
      <c r="E10" s="499" t="str">
        <f>'Finansiniai duomenys'!C9</f>
        <v>Uždaroji akcinė bendrovė (UAB)</v>
      </c>
      <c r="F10" s="499"/>
      <c r="G10" s="499"/>
      <c r="H10" s="499"/>
      <c r="I10" s="499"/>
      <c r="J10" s="499"/>
      <c r="K10" s="13"/>
      <c r="L10" s="13"/>
      <c r="M10" s="222"/>
    </row>
    <row r="11" spans="2:15" ht="15.75" thickBot="1" x14ac:dyDescent="0.3">
      <c r="B11" s="221"/>
      <c r="C11" s="496" t="s">
        <v>14</v>
      </c>
      <c r="D11" s="497"/>
      <c r="E11" s="499">
        <f>'Finansiniai duomenys'!C10</f>
        <v>158834726</v>
      </c>
      <c r="F11" s="499"/>
      <c r="G11" s="499"/>
      <c r="H11" s="499"/>
      <c r="I11" s="499"/>
      <c r="J11" s="499"/>
      <c r="K11" s="13"/>
      <c r="L11" s="13"/>
      <c r="M11" s="222"/>
    </row>
    <row r="12" spans="2:15" x14ac:dyDescent="0.25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25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25">
      <c r="B14" s="221"/>
      <c r="C14" s="526" t="s">
        <v>489</v>
      </c>
      <c r="D14" s="535"/>
      <c r="E14" s="533" t="s">
        <v>218</v>
      </c>
      <c r="F14" s="536"/>
      <c r="G14" s="250"/>
      <c r="H14" s="253"/>
      <c r="I14" s="513" t="s">
        <v>490</v>
      </c>
      <c r="J14" s="532"/>
      <c r="K14" s="533" t="s">
        <v>218</v>
      </c>
      <c r="L14" s="534"/>
      <c r="M14" s="223"/>
    </row>
    <row r="15" spans="2:15" ht="26.45" customHeight="1" thickBot="1" x14ac:dyDescent="0.3">
      <c r="B15" s="221"/>
      <c r="C15" s="526" t="s">
        <v>494</v>
      </c>
      <c r="D15" s="514"/>
      <c r="E15" s="514"/>
      <c r="F15" s="529"/>
      <c r="G15" s="138"/>
      <c r="H15" s="253"/>
      <c r="I15" s="511" t="s">
        <v>493</v>
      </c>
      <c r="J15" s="508"/>
      <c r="K15" s="508"/>
      <c r="L15" s="512"/>
      <c r="M15" s="224"/>
    </row>
    <row r="16" spans="2:15" ht="49.5" customHeight="1" thickBot="1" x14ac:dyDescent="0.3">
      <c r="B16" s="221"/>
      <c r="C16" s="526" t="s">
        <v>495</v>
      </c>
      <c r="D16" s="514"/>
      <c r="E16" s="527"/>
      <c r="F16" s="528"/>
      <c r="G16" s="139"/>
      <c r="H16" s="254"/>
      <c r="I16" s="513" t="s">
        <v>491</v>
      </c>
      <c r="J16" s="513"/>
      <c r="K16" s="530"/>
      <c r="L16" s="531"/>
      <c r="M16" s="223"/>
    </row>
    <row r="17" spans="2:13" ht="40.5" customHeight="1" x14ac:dyDescent="0.25">
      <c r="B17" s="221"/>
      <c r="C17" s="526" t="s">
        <v>382</v>
      </c>
      <c r="D17" s="514"/>
      <c r="E17" s="509"/>
      <c r="F17" s="510"/>
      <c r="G17" s="250"/>
      <c r="H17" s="254"/>
      <c r="I17" s="514" t="s">
        <v>382</v>
      </c>
      <c r="J17" s="514"/>
      <c r="K17" s="509"/>
      <c r="L17" s="510"/>
      <c r="M17" s="223"/>
    </row>
    <row r="18" spans="2:13" x14ac:dyDescent="0.25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25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25">
      <c r="B20" s="221"/>
      <c r="C20" s="522" t="s">
        <v>496</v>
      </c>
      <c r="D20" s="518"/>
      <c r="E20" s="518"/>
      <c r="F20" s="523"/>
      <c r="G20" s="19"/>
      <c r="H20" s="253"/>
      <c r="I20" s="518" t="s">
        <v>586</v>
      </c>
      <c r="J20" s="518"/>
      <c r="K20" s="518"/>
      <c r="L20" s="518"/>
      <c r="M20" s="225"/>
    </row>
    <row r="21" spans="2:13" x14ac:dyDescent="0.25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25">
      <c r="B22" s="221"/>
      <c r="C22" s="524" t="s">
        <v>497</v>
      </c>
      <c r="D22" s="519"/>
      <c r="E22" s="519"/>
      <c r="F22" s="525"/>
      <c r="G22" s="251"/>
      <c r="H22" s="253"/>
      <c r="I22" s="519" t="s">
        <v>492</v>
      </c>
      <c r="J22" s="519"/>
      <c r="K22" s="519"/>
      <c r="L22" s="519"/>
      <c r="M22" s="226"/>
    </row>
    <row r="23" spans="2:13" ht="24" x14ac:dyDescent="0.25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25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25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25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25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25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25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25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25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25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25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25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25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25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25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25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25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25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25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25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25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25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25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25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25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25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25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25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25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25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25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25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25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25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25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25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25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25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25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25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25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25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25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25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25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25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25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25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25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25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25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25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25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25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25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25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25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25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25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25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25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25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25">
      <c r="B85" s="221"/>
      <c r="C85" s="503" t="s">
        <v>236</v>
      </c>
      <c r="D85" s="503"/>
      <c r="E85" s="503"/>
      <c r="F85" s="503"/>
      <c r="G85" s="503"/>
      <c r="H85" s="503"/>
      <c r="I85" s="503"/>
      <c r="J85" s="503"/>
      <c r="K85" s="503"/>
      <c r="L85" s="503"/>
      <c r="M85" s="229"/>
    </row>
    <row r="86" spans="2:13" ht="66" customHeight="1" x14ac:dyDescent="0.25">
      <c r="B86" s="221"/>
      <c r="C86" s="507" t="s">
        <v>387</v>
      </c>
      <c r="D86" s="508"/>
      <c r="E86" s="508"/>
      <c r="F86" s="504"/>
      <c r="G86" s="504"/>
      <c r="H86" s="504"/>
      <c r="I86" s="504"/>
      <c r="J86" s="504"/>
      <c r="K86" s="504"/>
      <c r="L86" s="504"/>
      <c r="M86" s="222"/>
    </row>
    <row r="87" spans="2:13" ht="20.25" customHeight="1" x14ac:dyDescent="0.25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25">
      <c r="B88" s="221"/>
      <c r="C88" s="520" t="s">
        <v>243</v>
      </c>
      <c r="D88" s="521"/>
      <c r="E88" s="521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25">
      <c r="B89" s="221"/>
      <c r="C89" s="507" t="s">
        <v>245</v>
      </c>
      <c r="D89" s="508"/>
      <c r="E89" s="508"/>
      <c r="F89" s="505">
        <v>45043</v>
      </c>
      <c r="G89" s="506"/>
      <c r="H89" s="506"/>
      <c r="I89" s="506"/>
      <c r="J89" s="506"/>
      <c r="K89" s="506"/>
      <c r="L89" s="506"/>
      <c r="M89" s="230"/>
    </row>
    <row r="90" spans="2:13" ht="15.75" customHeight="1" x14ac:dyDescent="0.25">
      <c r="B90" s="221"/>
      <c r="C90" s="507" t="s">
        <v>247</v>
      </c>
      <c r="D90" s="508"/>
      <c r="E90" s="508"/>
      <c r="F90" s="506" t="s">
        <v>589</v>
      </c>
      <c r="G90" s="506"/>
      <c r="H90" s="506"/>
      <c r="I90" s="506"/>
      <c r="J90" s="506"/>
      <c r="K90" s="506"/>
      <c r="L90" s="506"/>
      <c r="M90" s="230"/>
    </row>
    <row r="91" spans="2:13" ht="15.75" customHeight="1" x14ac:dyDescent="0.25">
      <c r="B91" s="221"/>
      <c r="C91" s="507" t="s">
        <v>249</v>
      </c>
      <c r="D91" s="508"/>
      <c r="E91" s="508"/>
      <c r="F91" s="506" t="s">
        <v>590</v>
      </c>
      <c r="G91" s="506"/>
      <c r="H91" s="506"/>
      <c r="I91" s="506"/>
      <c r="J91" s="506"/>
      <c r="K91" s="506"/>
      <c r="L91" s="506"/>
      <c r="M91" s="230"/>
    </row>
    <row r="92" spans="2:13" ht="21" customHeight="1" x14ac:dyDescent="0.25">
      <c r="B92" s="221"/>
      <c r="C92" s="515" t="s">
        <v>251</v>
      </c>
      <c r="D92" s="513"/>
      <c r="E92" s="513"/>
      <c r="F92" s="139"/>
      <c r="G92" s="139"/>
      <c r="H92" s="139"/>
      <c r="I92" s="139"/>
      <c r="J92" s="139"/>
      <c r="K92" s="139"/>
      <c r="L92" s="139"/>
      <c r="M92" s="230"/>
    </row>
    <row r="93" spans="2:13" ht="15.75" thickBot="1" x14ac:dyDescent="0.3">
      <c r="B93" s="231"/>
      <c r="C93" s="516"/>
      <c r="D93" s="517"/>
      <c r="E93" s="517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topLeftCell="A64" zoomScaleNormal="100" workbookViewId="0">
      <selection activeCell="R63" sqref="R63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25">
      <c r="A2" s="12"/>
      <c r="C2" s="129" t="s">
        <v>581</v>
      </c>
      <c r="O2" s="363"/>
      <c r="P2" s="363"/>
      <c r="T2" s="12"/>
      <c r="U2" t="s">
        <v>215</v>
      </c>
    </row>
    <row r="3" spans="1:21" ht="14.45" customHeight="1" x14ac:dyDescent="0.25">
      <c r="A3" s="12"/>
      <c r="C3" s="401"/>
      <c r="D3" s="400"/>
      <c r="E3" s="400"/>
      <c r="F3" s="390"/>
      <c r="G3" s="369" t="s">
        <v>8</v>
      </c>
      <c r="H3" s="553" t="str">
        <f>'Finansiniai duomenys'!C8</f>
        <v>UAB „Kaišiadorių vandenys“</v>
      </c>
      <c r="I3" s="553"/>
      <c r="J3" s="553"/>
      <c r="K3" s="553"/>
      <c r="L3" s="553"/>
      <c r="N3" s="494" t="s">
        <v>378</v>
      </c>
      <c r="O3" s="494"/>
      <c r="P3" s="494"/>
      <c r="T3" s="12"/>
      <c r="U3" t="s">
        <v>218</v>
      </c>
    </row>
    <row r="4" spans="1:21" ht="13.9" customHeight="1" x14ac:dyDescent="0.25">
      <c r="A4" s="12"/>
      <c r="C4" s="537" t="s">
        <v>510</v>
      </c>
      <c r="D4" s="538"/>
      <c r="E4" s="538"/>
      <c r="F4" s="390"/>
      <c r="G4" s="369" t="s">
        <v>397</v>
      </c>
      <c r="H4" s="553" t="str">
        <f>IFERROR(VLOOKUP(H3,'Finansiniai duomenys'!R2:T236,3,FALSE),"")</f>
        <v>Uždaroji akcinė bendrovė (UAB)</v>
      </c>
      <c r="I4" s="553"/>
      <c r="J4" s="553"/>
      <c r="K4" s="553"/>
      <c r="L4" s="553"/>
      <c r="N4" s="494"/>
      <c r="O4" s="494"/>
      <c r="P4" s="494"/>
      <c r="T4" s="12"/>
    </row>
    <row r="5" spans="1:21" x14ac:dyDescent="0.25">
      <c r="A5" s="12"/>
      <c r="C5" s="537"/>
      <c r="D5" s="538"/>
      <c r="E5" s="538"/>
      <c r="F5" s="390"/>
      <c r="G5" s="370" t="s">
        <v>14</v>
      </c>
      <c r="H5" s="554">
        <f>IFERROR(VLOOKUP(H3,'Finansiniai duomenys'!R2:T236,2,FALSE),"")</f>
        <v>158834726</v>
      </c>
      <c r="I5" s="554"/>
      <c r="J5" s="554"/>
      <c r="K5" s="554"/>
      <c r="L5" s="554"/>
      <c r="N5" s="391" t="s">
        <v>577</v>
      </c>
      <c r="O5" s="363"/>
      <c r="P5" s="363"/>
      <c r="T5" s="12"/>
    </row>
    <row r="6" spans="1:21" s="296" customFormat="1" x14ac:dyDescent="0.25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25">
      <c r="A7" s="12"/>
      <c r="B7" s="83"/>
      <c r="C7" s="539" t="s">
        <v>583</v>
      </c>
      <c r="D7" s="540"/>
      <c r="E7" s="540"/>
      <c r="F7" s="123"/>
      <c r="G7" s="555" t="s">
        <v>483</v>
      </c>
      <c r="H7" s="555"/>
      <c r="I7" s="555"/>
      <c r="J7" s="555"/>
      <c r="K7" s="555"/>
      <c r="L7" s="295" t="s">
        <v>218</v>
      </c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25">
      <c r="A8" s="12"/>
      <c r="B8" s="83"/>
      <c r="C8" s="540"/>
      <c r="D8" s="540"/>
      <c r="E8" s="540"/>
      <c r="F8" s="123"/>
      <c r="G8" s="555" t="s">
        <v>484</v>
      </c>
      <c r="H8" s="555"/>
      <c r="I8" s="555"/>
      <c r="J8" s="555"/>
      <c r="K8" s="555"/>
      <c r="L8" s="295" t="s">
        <v>218</v>
      </c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25">
      <c r="A9" s="12"/>
      <c r="B9" s="83"/>
      <c r="C9" s="540"/>
      <c r="D9" s="540"/>
      <c r="E9" s="540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" customHeight="1" x14ac:dyDescent="0.25">
      <c r="A10" s="12"/>
      <c r="B10" s="83"/>
      <c r="C10" s="540"/>
      <c r="D10" s="540"/>
      <c r="E10" s="540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25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56" t="s">
        <v>498</v>
      </c>
      <c r="D12" s="557"/>
      <c r="E12" s="557"/>
      <c r="F12" s="557"/>
      <c r="G12" s="552" t="s">
        <v>500</v>
      </c>
      <c r="H12" s="552"/>
      <c r="I12" s="552" t="s">
        <v>500</v>
      </c>
      <c r="J12" s="552"/>
      <c r="K12" s="552" t="s">
        <v>500</v>
      </c>
      <c r="L12" s="552"/>
      <c r="M12" s="552" t="s">
        <v>500</v>
      </c>
      <c r="N12" s="552"/>
      <c r="O12" s="552" t="s">
        <v>500</v>
      </c>
      <c r="P12" s="552"/>
      <c r="Q12" s="552" t="s">
        <v>500</v>
      </c>
      <c r="R12" s="552"/>
      <c r="T12" s="12"/>
    </row>
    <row r="13" spans="1:21" ht="67.900000000000006" customHeight="1" x14ac:dyDescent="0.25">
      <c r="A13" s="12"/>
      <c r="C13" s="558" t="s">
        <v>415</v>
      </c>
      <c r="D13" s="559" t="s">
        <v>416</v>
      </c>
      <c r="E13" s="560" t="s">
        <v>508</v>
      </c>
      <c r="F13" s="559" t="s">
        <v>417</v>
      </c>
      <c r="G13" s="543"/>
      <c r="H13" s="544"/>
      <c r="I13" s="543"/>
      <c r="J13" s="544"/>
      <c r="K13" s="543"/>
      <c r="L13" s="544"/>
      <c r="M13" s="543"/>
      <c r="N13" s="544"/>
      <c r="O13" s="543"/>
      <c r="P13" s="544"/>
      <c r="Q13" s="543"/>
      <c r="R13" s="544"/>
      <c r="T13" s="12"/>
    </row>
    <row r="14" spans="1:21" ht="39" customHeight="1" x14ac:dyDescent="0.25">
      <c r="A14" s="12"/>
      <c r="C14" s="558"/>
      <c r="D14" s="559"/>
      <c r="E14" s="561"/>
      <c r="F14" s="559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25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.75" thickBot="1" x14ac:dyDescent="0.3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25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25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Gerai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T18" s="12"/>
    </row>
    <row r="19" spans="1:20" ht="15.75" thickBot="1" x14ac:dyDescent="0.3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25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25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T21" s="12"/>
    </row>
    <row r="22" spans="1:20" x14ac:dyDescent="0.25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25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>
        <v>0</v>
      </c>
      <c r="G23" s="381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v>0</v>
      </c>
      <c r="M23" s="381">
        <v>0</v>
      </c>
      <c r="N23" s="381">
        <v>0</v>
      </c>
      <c r="O23" s="381">
        <v>0</v>
      </c>
      <c r="P23" s="381">
        <v>0</v>
      </c>
      <c r="Q23" s="381">
        <v>0</v>
      </c>
      <c r="R23" s="381">
        <v>0</v>
      </c>
      <c r="T23" s="318"/>
    </row>
    <row r="24" spans="1:20" x14ac:dyDescent="0.25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74"/>
      <c r="H27" s="375"/>
      <c r="T27" s="12"/>
    </row>
    <row r="28" spans="1:20" ht="25.15" customHeight="1" x14ac:dyDescent="0.25">
      <c r="A28" s="12"/>
      <c r="C28" s="556" t="s">
        <v>499</v>
      </c>
      <c r="D28" s="557"/>
      <c r="E28" s="557"/>
      <c r="F28" s="557"/>
      <c r="G28" s="552" t="s">
        <v>500</v>
      </c>
      <c r="H28" s="552"/>
      <c r="I28" s="552" t="s">
        <v>500</v>
      </c>
      <c r="J28" s="552"/>
      <c r="K28" s="552" t="s">
        <v>500</v>
      </c>
      <c r="L28" s="552"/>
      <c r="M28" s="552" t="s">
        <v>500</v>
      </c>
      <c r="N28" s="552"/>
      <c r="O28" s="552" t="s">
        <v>500</v>
      </c>
      <c r="P28" s="552"/>
      <c r="Q28" s="552" t="s">
        <v>500</v>
      </c>
      <c r="R28" s="552"/>
      <c r="T28" s="12"/>
    </row>
    <row r="29" spans="1:20" ht="62.45" customHeight="1" x14ac:dyDescent="0.25">
      <c r="A29" s="12"/>
      <c r="C29" s="558" t="s">
        <v>415</v>
      </c>
      <c r="D29" s="559" t="s">
        <v>416</v>
      </c>
      <c r="E29" s="560" t="s">
        <v>509</v>
      </c>
      <c r="F29" s="559" t="s">
        <v>417</v>
      </c>
      <c r="G29" s="543"/>
      <c r="H29" s="544"/>
      <c r="I29" s="543"/>
      <c r="J29" s="544"/>
      <c r="K29" s="543"/>
      <c r="L29" s="544"/>
      <c r="M29" s="543"/>
      <c r="N29" s="544"/>
      <c r="O29" s="543"/>
      <c r="P29" s="544"/>
      <c r="Q29" s="543"/>
      <c r="R29" s="544"/>
      <c r="T29" s="12"/>
    </row>
    <row r="30" spans="1:20" ht="52.15" customHeight="1" x14ac:dyDescent="0.25">
      <c r="A30" s="12"/>
      <c r="C30" s="558"/>
      <c r="D30" s="559"/>
      <c r="E30" s="561"/>
      <c r="F30" s="559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25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.75" thickBot="1" x14ac:dyDescent="0.3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25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25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Gerai</v>
      </c>
      <c r="F34" s="304">
        <v>0</v>
      </c>
      <c r="G34" s="304">
        <v>0</v>
      </c>
      <c r="H34" s="304">
        <v>0</v>
      </c>
      <c r="I34" s="304">
        <v>0</v>
      </c>
      <c r="J34" s="304">
        <v>0</v>
      </c>
      <c r="K34" s="304">
        <v>0</v>
      </c>
      <c r="L34" s="304">
        <v>0</v>
      </c>
      <c r="M34" s="304">
        <v>0</v>
      </c>
      <c r="N34" s="304">
        <v>0</v>
      </c>
      <c r="O34" s="304">
        <v>0</v>
      </c>
      <c r="P34" s="304">
        <v>0</v>
      </c>
      <c r="Q34" s="304">
        <v>0</v>
      </c>
      <c r="R34" s="304">
        <v>0</v>
      </c>
      <c r="T34" s="12"/>
    </row>
    <row r="35" spans="1:20" ht="15.75" thickBot="1" x14ac:dyDescent="0.3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25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25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T37" s="12"/>
    </row>
    <row r="38" spans="1:20" x14ac:dyDescent="0.25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25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>
        <v>0</v>
      </c>
      <c r="G39" s="381">
        <v>0</v>
      </c>
      <c r="H39" s="381">
        <v>0</v>
      </c>
      <c r="I39" s="381">
        <v>0</v>
      </c>
      <c r="J39" s="381">
        <v>0</v>
      </c>
      <c r="K39" s="381">
        <v>0</v>
      </c>
      <c r="L39" s="381">
        <v>0</v>
      </c>
      <c r="M39" s="381">
        <v>0</v>
      </c>
      <c r="N39" s="381">
        <v>0</v>
      </c>
      <c r="O39" s="381">
        <v>0</v>
      </c>
      <c r="P39" s="381">
        <v>0</v>
      </c>
      <c r="Q39" s="381">
        <v>0</v>
      </c>
      <c r="R39" s="381">
        <v>0</v>
      </c>
      <c r="T39" s="318"/>
    </row>
    <row r="40" spans="1:20" x14ac:dyDescent="0.25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56" t="s">
        <v>498</v>
      </c>
      <c r="D44" s="557"/>
      <c r="E44" s="557"/>
      <c r="F44" s="557"/>
      <c r="G44" s="552" t="s">
        <v>500</v>
      </c>
      <c r="H44" s="552"/>
      <c r="I44" s="552" t="s">
        <v>500</v>
      </c>
      <c r="J44" s="552"/>
      <c r="K44" s="552" t="s">
        <v>500</v>
      </c>
      <c r="L44" s="552"/>
      <c r="M44" s="552" t="s">
        <v>500</v>
      </c>
      <c r="N44" s="552"/>
      <c r="O44" s="552" t="s">
        <v>500</v>
      </c>
      <c r="P44" s="552"/>
      <c r="Q44" s="552" t="s">
        <v>500</v>
      </c>
      <c r="R44" s="552"/>
      <c r="T44" s="12"/>
    </row>
    <row r="45" spans="1:20" ht="62.45" customHeight="1" x14ac:dyDescent="0.25">
      <c r="A45" s="12"/>
      <c r="C45" s="558" t="s">
        <v>415</v>
      </c>
      <c r="D45" s="559" t="s">
        <v>416</v>
      </c>
      <c r="E45" s="560" t="s">
        <v>508</v>
      </c>
      <c r="F45" s="559" t="s">
        <v>417</v>
      </c>
      <c r="G45" s="543"/>
      <c r="H45" s="544"/>
      <c r="I45" s="543"/>
      <c r="J45" s="544"/>
      <c r="K45" s="543"/>
      <c r="L45" s="544"/>
      <c r="M45" s="543"/>
      <c r="N45" s="544"/>
      <c r="O45" s="543"/>
      <c r="P45" s="544"/>
      <c r="Q45" s="543"/>
      <c r="R45" s="544"/>
      <c r="T45" s="12"/>
    </row>
    <row r="46" spans="1:20" ht="59.45" customHeight="1" x14ac:dyDescent="0.25">
      <c r="A46" s="12"/>
      <c r="C46" s="558"/>
      <c r="D46" s="559"/>
      <c r="E46" s="561"/>
      <c r="F46" s="559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25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25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25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Klaida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25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.75" thickBot="1" x14ac:dyDescent="0.3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25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25">
      <c r="A53" s="12"/>
      <c r="G53" s="382"/>
      <c r="T53" s="12"/>
    </row>
    <row r="54" spans="1:20" x14ac:dyDescent="0.25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56" t="s">
        <v>499</v>
      </c>
      <c r="D56" s="557"/>
      <c r="E56" s="557"/>
      <c r="F56" s="557"/>
      <c r="G56" s="552" t="s">
        <v>500</v>
      </c>
      <c r="H56" s="552"/>
      <c r="I56" s="552" t="s">
        <v>500</v>
      </c>
      <c r="J56" s="552"/>
      <c r="K56" s="552" t="s">
        <v>500</v>
      </c>
      <c r="L56" s="552"/>
      <c r="M56" s="552" t="s">
        <v>500</v>
      </c>
      <c r="N56" s="552"/>
      <c r="O56" s="552" t="s">
        <v>500</v>
      </c>
      <c r="P56" s="552"/>
      <c r="Q56" s="552" t="s">
        <v>500</v>
      </c>
      <c r="R56" s="552"/>
      <c r="T56" s="12"/>
    </row>
    <row r="57" spans="1:20" ht="70.150000000000006" customHeight="1" x14ac:dyDescent="0.25">
      <c r="A57" s="12"/>
      <c r="C57" s="558" t="s">
        <v>415</v>
      </c>
      <c r="D57" s="559" t="s">
        <v>416</v>
      </c>
      <c r="E57" s="560" t="s">
        <v>507</v>
      </c>
      <c r="F57" s="559" t="s">
        <v>417</v>
      </c>
      <c r="G57" s="543"/>
      <c r="H57" s="544"/>
      <c r="I57" s="543"/>
      <c r="J57" s="544"/>
      <c r="K57" s="543"/>
      <c r="L57" s="544"/>
      <c r="M57" s="543"/>
      <c r="N57" s="544"/>
      <c r="O57" s="543"/>
      <c r="P57" s="544"/>
      <c r="Q57" s="543"/>
      <c r="R57" s="544"/>
      <c r="T57" s="12"/>
    </row>
    <row r="58" spans="1:20" ht="55.9" customHeight="1" x14ac:dyDescent="0.25">
      <c r="A58" s="12"/>
      <c r="C58" s="558"/>
      <c r="D58" s="559"/>
      <c r="E58" s="561"/>
      <c r="F58" s="559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25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25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25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Klaida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25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.75" thickBot="1" x14ac:dyDescent="0.3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25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25">
      <c r="A65" s="12"/>
      <c r="G65" s="382"/>
      <c r="T65" s="12"/>
    </row>
    <row r="66" spans="1:21" x14ac:dyDescent="0.25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25">
      <c r="A70" s="12"/>
      <c r="E70" s="387" t="s">
        <v>398</v>
      </c>
      <c r="H70" s="545"/>
      <c r="I70" s="545"/>
      <c r="J70" s="546"/>
      <c r="T70" s="12"/>
    </row>
    <row r="71" spans="1:21" ht="51" customHeight="1" x14ac:dyDescent="0.25">
      <c r="A71" s="12"/>
      <c r="E71" s="387"/>
      <c r="H71" s="483"/>
      <c r="I71" s="483"/>
      <c r="J71" s="547"/>
      <c r="T71" s="12"/>
    </row>
    <row r="72" spans="1:21" x14ac:dyDescent="0.25">
      <c r="A72" s="12"/>
      <c r="E72" s="403" t="s">
        <v>243</v>
      </c>
      <c r="H72" s="548"/>
      <c r="I72" s="548"/>
      <c r="J72" s="549"/>
      <c r="T72" s="12"/>
    </row>
    <row r="73" spans="1:21" x14ac:dyDescent="0.25">
      <c r="A73" s="12"/>
      <c r="E73" s="387" t="s">
        <v>245</v>
      </c>
      <c r="H73" s="550"/>
      <c r="I73" s="550"/>
      <c r="J73" s="551"/>
      <c r="T73" s="12"/>
    </row>
    <row r="74" spans="1:21" x14ac:dyDescent="0.25">
      <c r="A74" s="12"/>
      <c r="E74" s="387" t="s">
        <v>247</v>
      </c>
      <c r="H74" s="550"/>
      <c r="I74" s="550"/>
      <c r="J74" s="551"/>
      <c r="T74" s="12"/>
    </row>
    <row r="75" spans="1:21" x14ac:dyDescent="0.25">
      <c r="A75" s="12"/>
      <c r="E75" s="387" t="s">
        <v>249</v>
      </c>
      <c r="H75" s="550"/>
      <c r="I75" s="550"/>
      <c r="J75" s="551"/>
      <c r="T75" s="12"/>
    </row>
    <row r="76" spans="1:21" x14ac:dyDescent="0.25">
      <c r="A76" s="12"/>
      <c r="E76" s="388" t="s">
        <v>399</v>
      </c>
      <c r="F76" s="389"/>
      <c r="G76" s="389"/>
      <c r="H76" s="541"/>
      <c r="I76" s="541"/>
      <c r="J76" s="542"/>
      <c r="T76" s="12"/>
    </row>
    <row r="77" spans="1:21" x14ac:dyDescent="0.25">
      <c r="A77" s="12"/>
      <c r="T77" s="12"/>
    </row>
    <row r="78" spans="1:21" x14ac:dyDescent="0.25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C29:C30"/>
    <mergeCell ref="D29:D30"/>
    <mergeCell ref="F29:F30"/>
    <mergeCell ref="G29:H29"/>
    <mergeCell ref="E13:E14"/>
    <mergeCell ref="E29:E30"/>
    <mergeCell ref="G28:H28"/>
    <mergeCell ref="C28:F28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8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topLeftCell="A122" zoomScaleNormal="100" zoomScaleSheetLayoutView="100" zoomScalePageLayoutView="60" workbookViewId="0">
      <selection activeCell="C10" sqref="C10:E10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9.140625" style="30"/>
    <col min="9" max="9" width="9.140625" style="30" customWidth="1"/>
    <col min="10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2"/>
      <c r="C2" s="263"/>
      <c r="D2" s="563" t="s">
        <v>378</v>
      </c>
      <c r="E2" s="564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5" customHeight="1" x14ac:dyDescent="0.25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25">
      <c r="B4" s="419" t="s">
        <v>389</v>
      </c>
      <c r="C4" s="420"/>
      <c r="D4" s="420"/>
      <c r="E4" s="421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25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.75" x14ac:dyDescent="0.3">
      <c r="B6" s="146" t="s">
        <v>8</v>
      </c>
      <c r="C6" s="422"/>
      <c r="D6" s="422"/>
      <c r="E6" s="423"/>
      <c r="M6" s="40"/>
      <c r="N6" s="40"/>
    </row>
    <row r="7" spans="2:15" x14ac:dyDescent="0.2">
      <c r="B7" s="147" t="s">
        <v>10</v>
      </c>
      <c r="C7" s="410" t="str">
        <f>IFERROR(VLOOKUP(C6,$K$2:$M$5,3,FALSE),"")</f>
        <v/>
      </c>
      <c r="D7" s="410"/>
      <c r="E7" s="411"/>
      <c r="M7" s="40"/>
      <c r="N7" s="40"/>
      <c r="O7" s="40"/>
    </row>
    <row r="8" spans="2:15" x14ac:dyDescent="0.2">
      <c r="B8" s="148" t="s">
        <v>14</v>
      </c>
      <c r="C8" s="410" t="str">
        <f>IFERROR(VLOOKUP(C6,$K$2:$L$5,2,FALSE),"")</f>
        <v/>
      </c>
      <c r="D8" s="410"/>
      <c r="E8" s="411"/>
      <c r="O8" s="40"/>
    </row>
    <row r="9" spans="2:15" ht="12" customHeight="1" x14ac:dyDescent="0.2">
      <c r="B9" s="148" t="s">
        <v>17</v>
      </c>
      <c r="C9" s="136"/>
      <c r="D9" s="136"/>
      <c r="E9" s="269"/>
      <c r="K9" s="40"/>
      <c r="L9" s="40"/>
    </row>
    <row r="10" spans="2:15" ht="12" customHeight="1" x14ac:dyDescent="0.2">
      <c r="B10" s="148" t="s">
        <v>26</v>
      </c>
      <c r="C10" s="412"/>
      <c r="D10" s="412"/>
      <c r="E10" s="413"/>
    </row>
    <row r="11" spans="2:15" ht="12" customHeight="1" x14ac:dyDescent="0.2">
      <c r="B11" s="148" t="s">
        <v>30</v>
      </c>
      <c r="C11" s="414"/>
      <c r="D11" s="414"/>
      <c r="E11" s="415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16" t="s">
        <v>37</v>
      </c>
      <c r="D13" s="417"/>
      <c r="E13" s="418"/>
    </row>
    <row r="14" spans="2:15" ht="12" customHeight="1" x14ac:dyDescent="0.2">
      <c r="B14" s="148" t="s">
        <v>41</v>
      </c>
      <c r="C14" s="445" t="s">
        <v>359</v>
      </c>
      <c r="D14" s="445"/>
      <c r="E14" s="150" t="s">
        <v>43</v>
      </c>
    </row>
    <row r="15" spans="2:15" ht="12" customHeight="1" x14ac:dyDescent="0.2">
      <c r="B15" s="151" t="s">
        <v>47</v>
      </c>
      <c r="C15" s="446"/>
      <c r="D15" s="562"/>
      <c r="E15" s="152"/>
      <c r="M15" s="40"/>
      <c r="N15" s="40"/>
    </row>
    <row r="16" spans="2:15" ht="12" customHeight="1" x14ac:dyDescent="0.2">
      <c r="B16" s="151" t="s">
        <v>51</v>
      </c>
      <c r="C16" s="446"/>
      <c r="D16" s="562"/>
      <c r="E16" s="152"/>
      <c r="O16" s="40"/>
    </row>
    <row r="17" spans="2:15" ht="12" customHeight="1" x14ac:dyDescent="0.2">
      <c r="B17" s="151" t="s">
        <v>55</v>
      </c>
      <c r="C17" s="446"/>
      <c r="D17" s="562"/>
      <c r="E17" s="152"/>
      <c r="M17" s="40"/>
      <c r="N17" s="40"/>
    </row>
    <row r="18" spans="2:15" ht="12" customHeight="1" x14ac:dyDescent="0.2">
      <c r="B18" s="151" t="s">
        <v>58</v>
      </c>
      <c r="C18" s="446"/>
      <c r="D18" s="562"/>
      <c r="E18" s="152"/>
      <c r="M18" s="40"/>
      <c r="N18" s="40"/>
      <c r="O18" s="40"/>
    </row>
    <row r="19" spans="2:15" ht="12" customHeight="1" x14ac:dyDescent="0.2">
      <c r="B19" s="151" t="s">
        <v>61</v>
      </c>
      <c r="C19" s="446"/>
      <c r="D19" s="562"/>
      <c r="E19" s="152"/>
      <c r="M19" s="40"/>
      <c r="N19" s="40"/>
      <c r="O19" s="40"/>
    </row>
    <row r="20" spans="2:15" ht="12" customHeight="1" x14ac:dyDescent="0.2">
      <c r="B20" s="151" t="s">
        <v>75</v>
      </c>
      <c r="C20" s="449" t="s">
        <v>76</v>
      </c>
      <c r="D20" s="450"/>
      <c r="E20" s="270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390</v>
      </c>
      <c r="C22" s="568" t="str">
        <f>IFERROR(VLOOKUP(C6,$K$2:$O$5,4,FALSE),"")</f>
        <v/>
      </c>
      <c r="D22" s="568"/>
      <c r="E22" s="569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43" t="s">
        <v>87</v>
      </c>
      <c r="D24" s="443"/>
      <c r="E24" s="444"/>
      <c r="O24" s="40"/>
    </row>
    <row r="25" spans="2:15" x14ac:dyDescent="0.2">
      <c r="B25" s="159"/>
      <c r="C25" s="435"/>
      <c r="D25" s="435"/>
      <c r="E25" s="436"/>
      <c r="M25" s="40"/>
      <c r="N25" s="40"/>
      <c r="O25" s="40"/>
    </row>
    <row r="26" spans="2:15" x14ac:dyDescent="0.2">
      <c r="B26" s="159"/>
      <c r="C26" s="437" t="s">
        <v>93</v>
      </c>
      <c r="D26" s="437"/>
      <c r="E26" s="438"/>
      <c r="M26" s="40"/>
      <c r="N26" s="40"/>
      <c r="O26" s="40"/>
    </row>
    <row r="27" spans="2:15" ht="27" customHeight="1" thickBot="1" x14ac:dyDescent="0.25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121</v>
      </c>
      <c r="C39" s="3"/>
      <c r="D39" s="34"/>
      <c r="E39" s="274"/>
      <c r="O39" s="40"/>
    </row>
    <row r="40" spans="2:15" x14ac:dyDescent="0.2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43" t="s">
        <v>391</v>
      </c>
      <c r="D42" s="443"/>
      <c r="E42" s="444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">
      <c r="B44" s="177" t="s">
        <v>129</v>
      </c>
      <c r="C44" s="1"/>
      <c r="D44" s="34"/>
      <c r="E44" s="271"/>
    </row>
    <row r="45" spans="2:15" s="40" customFormat="1" x14ac:dyDescent="0.2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140</v>
      </c>
      <c r="C50" s="1"/>
      <c r="D50" s="34"/>
      <c r="E50" s="271"/>
      <c r="K50" s="30"/>
      <c r="L50" s="30"/>
    </row>
    <row r="51" spans="2:15" x14ac:dyDescent="0.2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150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153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394</v>
      </c>
      <c r="C62" s="4"/>
      <c r="D62" s="34"/>
      <c r="E62" s="190"/>
    </row>
    <row r="63" spans="2:15" s="40" customFormat="1" ht="10.5" customHeight="1" x14ac:dyDescent="0.2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5" t="s">
        <v>200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7"/>
      <c r="C89" s="34"/>
      <c r="D89" s="34"/>
      <c r="E89" s="176"/>
    </row>
    <row r="90" spans="2:15" ht="26.25" customHeight="1" x14ac:dyDescent="0.2">
      <c r="B90" s="278"/>
      <c r="C90" s="565" t="s">
        <v>391</v>
      </c>
      <c r="D90" s="565"/>
      <c r="E90" s="566"/>
    </row>
    <row r="91" spans="2:15" ht="27" customHeight="1" thickBot="1" x14ac:dyDescent="0.25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4"/>
    </row>
    <row r="100" spans="2:15" s="40" customFormat="1" ht="25.5" customHeight="1" thickBot="1" x14ac:dyDescent="0.25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200" t="s">
        <v>232</v>
      </c>
      <c r="C103" s="61"/>
      <c r="D103" s="34"/>
      <c r="E103" s="190"/>
    </row>
    <row r="104" spans="2:15" ht="24" x14ac:dyDescent="0.2">
      <c r="B104" s="285" t="s">
        <v>234</v>
      </c>
      <c r="C104" s="117"/>
      <c r="D104" s="59"/>
      <c r="E104" s="204"/>
    </row>
    <row r="105" spans="2:15" ht="13.5" customHeight="1" x14ac:dyDescent="0.2">
      <c r="B105" s="286"/>
      <c r="C105" s="34"/>
      <c r="D105" s="10"/>
      <c r="E105" s="176"/>
    </row>
    <row r="106" spans="2:15" ht="30.75" customHeight="1" x14ac:dyDescent="0.2">
      <c r="B106" s="287"/>
      <c r="C106" s="443" t="s">
        <v>391</v>
      </c>
      <c r="D106" s="443"/>
      <c r="E106" s="444"/>
    </row>
    <row r="107" spans="2:15" ht="14.25" customHeight="1" thickBot="1" x14ac:dyDescent="0.25">
      <c r="B107" s="160" t="s">
        <v>236</v>
      </c>
      <c r="C107" s="37"/>
      <c r="D107" s="37"/>
      <c r="E107" s="161"/>
    </row>
    <row r="108" spans="2:15" ht="93.75" customHeight="1" x14ac:dyDescent="0.2">
      <c r="B108" s="206" t="s">
        <v>238</v>
      </c>
      <c r="C108" s="433"/>
      <c r="D108" s="433"/>
      <c r="E108" s="434"/>
    </row>
    <row r="109" spans="2:15" ht="12.75" hidden="1" customHeight="1" x14ac:dyDescent="0.2">
      <c r="B109" s="205"/>
      <c r="C109" s="34"/>
      <c r="D109" s="34"/>
      <c r="E109" s="176"/>
    </row>
    <row r="110" spans="2:15" ht="15.75" customHeight="1" thickBot="1" x14ac:dyDescent="0.25">
      <c r="B110" s="288"/>
      <c r="C110" s="54"/>
      <c r="D110" s="54"/>
      <c r="E110" s="289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243</v>
      </c>
      <c r="C112" s="83"/>
      <c r="D112" s="83"/>
      <c r="E112" s="207"/>
    </row>
    <row r="113" spans="2:5" x14ac:dyDescent="0.2">
      <c r="B113" s="159" t="s">
        <v>245</v>
      </c>
      <c r="C113" s="567"/>
      <c r="D113" s="412"/>
      <c r="E113" s="413"/>
    </row>
    <row r="114" spans="2:5" x14ac:dyDescent="0.2">
      <c r="B114" s="159" t="s">
        <v>247</v>
      </c>
      <c r="C114" s="441"/>
      <c r="D114" s="441"/>
      <c r="E114" s="442"/>
    </row>
    <row r="115" spans="2:5" ht="24" x14ac:dyDescent="0.2">
      <c r="B115" s="208" t="s">
        <v>249</v>
      </c>
      <c r="C115" s="429"/>
      <c r="D115" s="429"/>
      <c r="E115" s="430"/>
    </row>
    <row r="116" spans="2:5" ht="24" x14ac:dyDescent="0.2">
      <c r="B116" s="209" t="s">
        <v>251</v>
      </c>
      <c r="C116" s="431"/>
      <c r="D116" s="431"/>
      <c r="E116" s="432"/>
    </row>
    <row r="117" spans="2:5" ht="12.75" thickBot="1" x14ac:dyDescent="0.25">
      <c r="B117" s="210"/>
      <c r="C117" s="211"/>
      <c r="D117" s="211"/>
      <c r="E117" s="212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vbuhal</cp:lastModifiedBy>
  <cp:revision/>
  <cp:lastPrinted>2023-05-03T11:16:38Z</cp:lastPrinted>
  <dcterms:created xsi:type="dcterms:W3CDTF">2014-03-24T16:58:47Z</dcterms:created>
  <dcterms:modified xsi:type="dcterms:W3CDTF">2023-05-03T11:18:05Z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